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" windowWidth="27075" windowHeight="16485" activeTab="1"/>
  </bookViews>
  <sheets>
    <sheet name="Fin. Statement" sheetId="1" r:id="rId1"/>
    <sheet name="Revenue" sheetId="2" r:id="rId2"/>
    <sheet name="Expenses" sheetId="3" r:id="rId3"/>
  </sheets>
  <definedNames/>
  <calcPr fullCalcOnLoad="1"/>
</workbook>
</file>

<file path=xl/sharedStrings.xml><?xml version="1.0" encoding="utf-8"?>
<sst xmlns="http://schemas.openxmlformats.org/spreadsheetml/2006/main" count="203" uniqueCount="118">
  <si>
    <t>Total Expenses</t>
  </si>
  <si>
    <t>Total Revenue</t>
  </si>
  <si>
    <t>Life</t>
  </si>
  <si>
    <t>Percent</t>
  </si>
  <si>
    <t>Board</t>
  </si>
  <si>
    <t>Misc.</t>
  </si>
  <si>
    <t xml:space="preserve">Donations </t>
  </si>
  <si>
    <t>Member Renew, Recruit, F'raising</t>
  </si>
  <si>
    <t>March</t>
  </si>
  <si>
    <t>April</t>
  </si>
  <si>
    <t>Total April</t>
  </si>
  <si>
    <t>CMS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</si>
  <si>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</si>
  <si>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</si>
  <si>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</si>
  <si>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</si>
  <si>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</si>
  <si>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</si>
  <si>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</si>
  <si>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</si>
  <si>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</si>
  <si>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</si>
  <si>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2018 Actual</t>
  </si>
  <si>
    <t>Revenue</t>
  </si>
  <si>
    <t>Expenses</t>
  </si>
  <si>
    <t>2018 actual</t>
  </si>
  <si>
    <t>2018 Budget</t>
  </si>
  <si>
    <t>2017 Actual</t>
  </si>
  <si>
    <t>2018 Investments</t>
  </si>
  <si>
    <t>Total 2018 Investments</t>
  </si>
  <si>
    <t>36 Month RMCU CD 7/23/18</t>
  </si>
  <si>
    <t>24 Month RMCU CD 7/23/18</t>
  </si>
  <si>
    <t>18 Month RMCU CD 2/22/18</t>
  </si>
  <si>
    <t>Total May</t>
  </si>
  <si>
    <t>PayPal</t>
  </si>
  <si>
    <t>2016 Actual</t>
  </si>
  <si>
    <t xml:space="preserve"> </t>
  </si>
  <si>
    <t>2018 Actual</t>
  </si>
  <si>
    <t>Check SB "0"</t>
  </si>
  <si>
    <t>Total March</t>
  </si>
  <si>
    <t>Interest Checking</t>
  </si>
  <si>
    <t>Total April</t>
  </si>
  <si>
    <t>January</t>
  </si>
  <si>
    <t>February</t>
  </si>
  <si>
    <t>Subtotal Administration</t>
  </si>
  <si>
    <t xml:space="preserve">One, Two or Three Year  </t>
  </si>
  <si>
    <t>Note: For PayPal deposits, full amount of dues paid is entered here, then PayPal fee is entered as expenses on "Expenses" worksheet.</t>
  </si>
  <si>
    <t>Gain Investment Interest</t>
  </si>
  <si>
    <t>Subtotal Administration</t>
  </si>
  <si>
    <t>Total May</t>
  </si>
  <si>
    <t>Assets Year to Date</t>
  </si>
  <si>
    <t>Assets Beginning of Year</t>
  </si>
  <si>
    <t>Total July</t>
  </si>
  <si>
    <t>PayPal</t>
  </si>
  <si>
    <t>Total June</t>
  </si>
  <si>
    <t>Verify "0"</t>
  </si>
  <si>
    <t>2018  Financial Report</t>
  </si>
  <si>
    <t>ISG for website maintenance</t>
  </si>
  <si>
    <t>Total March</t>
  </si>
  <si>
    <t>PayPal</t>
  </si>
  <si>
    <t xml:space="preserve">Budget Approved: January 16, 2018 </t>
  </si>
  <si>
    <t>Current</t>
  </si>
  <si>
    <t>Check (SB "0")</t>
  </si>
  <si>
    <t>Begin Year</t>
  </si>
  <si>
    <t>Total July</t>
  </si>
  <si>
    <t>Total September</t>
  </si>
  <si>
    <t>CD RMCU Purchase $10,000</t>
  </si>
  <si>
    <t>Total August</t>
  </si>
  <si>
    <t>Interest</t>
  </si>
  <si>
    <t>Total</t>
  </si>
  <si>
    <t>Date of Deposit</t>
  </si>
  <si>
    <t>Member Education includes newsletter</t>
  </si>
  <si>
    <t>Member Renew, Recruit, Fundraising includes welcome letter and renewal notice</t>
  </si>
  <si>
    <t>Action Print</t>
  </si>
  <si>
    <t>Action Print</t>
  </si>
  <si>
    <t>Date of Invoice</t>
  </si>
  <si>
    <t>Total June</t>
  </si>
  <si>
    <t>Post Office Box Rent</t>
  </si>
  <si>
    <t>Total</t>
  </si>
  <si>
    <t>Lobbying and Legal</t>
  </si>
  <si>
    <t>Member Education</t>
  </si>
  <si>
    <t>Member Recruit</t>
  </si>
  <si>
    <t>Board Admin</t>
  </si>
  <si>
    <t>Board Insurance</t>
  </si>
  <si>
    <t>Board Other</t>
  </si>
  <si>
    <t>Note</t>
  </si>
  <si>
    <t>Vital Records</t>
  </si>
  <si>
    <t>RVA Data Base Clean Up</t>
  </si>
  <si>
    <t>Total January</t>
  </si>
  <si>
    <t>CMS</t>
  </si>
  <si>
    <t>Total February</t>
  </si>
  <si>
    <t>Revenues</t>
  </si>
  <si>
    <t>Member Dues</t>
  </si>
  <si>
    <t>Report Date: October 16, 2018</t>
  </si>
  <si>
    <t>Total October</t>
  </si>
  <si>
    <t># 1 CD RMCU 18 mo  02/25/19 .5%</t>
  </si>
  <si>
    <t># 2 CD RMCU 18 mo  08/22/19 2.18%</t>
  </si>
  <si>
    <t># 3 CD RMCU 24 mo  07/23/20 2.5%</t>
  </si>
  <si>
    <t># 4 CD RMCU 36 mo  07/23/21 3.0%</t>
  </si>
  <si>
    <t>RMCU Money Market .25%</t>
  </si>
  <si>
    <t>Reimburse treasurer for SOS annual report</t>
  </si>
  <si>
    <t>Other</t>
  </si>
  <si>
    <t>Expenses</t>
  </si>
  <si>
    <t>Other (PayPal + CD's)</t>
  </si>
  <si>
    <t>Two $10K CD's RMCU</t>
  </si>
  <si>
    <t>Total August</t>
  </si>
  <si>
    <t>Total September</t>
  </si>
  <si>
    <t>Checking Interest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</si>
  <si>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</si>
  <si>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</si>
  <si>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</si>
  <si>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</si>
  <si>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</si>
  <si>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</si>
  <si>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</si>
  <si>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Checking Account</t>
  </si>
  <si>
    <t>PayPal</t>
  </si>
  <si>
    <t>CMS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</si>
</sst>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"/>
    <numFmt numFmtId="183" formatCode="&quot;$&quot;#,##0.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u val="single"/>
      <sz val="14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44" fontId="8" fillId="0" borderId="0" xfId="44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4" fontId="8" fillId="0" borderId="0" xfId="44" applyFont="1" applyAlignment="1">
      <alignment horizontal="center"/>
    </xf>
    <xf numFmtId="0" fontId="7" fillId="0" borderId="0" xfId="0" applyFont="1" applyAlignment="1">
      <alignment/>
    </xf>
    <xf numFmtId="9" fontId="7" fillId="0" borderId="0" xfId="59" applyFont="1" applyBorder="1" applyAlignment="1">
      <alignment/>
    </xf>
    <xf numFmtId="9" fontId="7" fillId="0" borderId="10" xfId="59" applyFont="1" applyBorder="1" applyAlignment="1">
      <alignment/>
    </xf>
    <xf numFmtId="9" fontId="7" fillId="0" borderId="0" xfId="59" applyFont="1" applyAlignment="1">
      <alignment/>
    </xf>
    <xf numFmtId="0" fontId="7" fillId="0" borderId="11" xfId="0" applyFont="1" applyBorder="1" applyAlignment="1">
      <alignment/>
    </xf>
    <xf numFmtId="9" fontId="7" fillId="0" borderId="11" xfId="59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44" fontId="9" fillId="0" borderId="0" xfId="44" applyFont="1" applyFill="1" applyBorder="1" applyAlignment="1" applyProtection="1">
      <alignment/>
      <protection locked="0"/>
    </xf>
    <xf numFmtId="44" fontId="10" fillId="0" borderId="0" xfId="44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7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15" fontId="14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6" fontId="10" fillId="0" borderId="0" xfId="0" applyNumberFormat="1" applyFont="1" applyFill="1" applyBorder="1" applyAlignment="1" applyProtection="1">
      <alignment/>
      <protection locked="0"/>
    </xf>
    <xf numFmtId="6" fontId="10" fillId="0" borderId="0" xfId="0" applyNumberFormat="1" applyFont="1" applyAlignment="1">
      <alignment/>
    </xf>
    <xf numFmtId="182" fontId="7" fillId="0" borderId="0" xfId="42" applyNumberFormat="1" applyFont="1" applyAlignment="1">
      <alignment/>
    </xf>
    <xf numFmtId="182" fontId="7" fillId="0" borderId="10" xfId="42" applyNumberFormat="1" applyFont="1" applyBorder="1" applyAlignment="1">
      <alignment/>
    </xf>
    <xf numFmtId="182" fontId="7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182" fontId="8" fillId="0" borderId="0" xfId="42" applyNumberFormat="1" applyFont="1" applyAlignment="1">
      <alignment/>
    </xf>
    <xf numFmtId="182" fontId="7" fillId="0" borderId="11" xfId="42" applyNumberFormat="1" applyFont="1" applyFill="1" applyBorder="1" applyAlignment="1" applyProtection="1">
      <alignment/>
      <protection locked="0"/>
    </xf>
    <xf numFmtId="182" fontId="8" fillId="0" borderId="0" xfId="0" applyNumberFormat="1" applyFont="1" applyFill="1" applyBorder="1" applyAlignment="1" applyProtection="1">
      <alignment/>
      <protection locked="0"/>
    </xf>
    <xf numFmtId="182" fontId="7" fillId="0" borderId="0" xfId="42" applyNumberFormat="1" applyFont="1" applyFill="1" applyBorder="1" applyAlignment="1" applyProtection="1">
      <alignment horizontal="center"/>
      <protection locked="0"/>
    </xf>
    <xf numFmtId="182" fontId="7" fillId="0" borderId="10" xfId="42" applyNumberFormat="1" applyFont="1" applyFill="1" applyBorder="1" applyAlignment="1" applyProtection="1">
      <alignment/>
      <protection locked="0"/>
    </xf>
    <xf numFmtId="182" fontId="8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Alignment="1">
      <alignment/>
    </xf>
    <xf numFmtId="182" fontId="8" fillId="0" borderId="0" xfId="0" applyNumberFormat="1" applyFont="1" applyFill="1" applyBorder="1" applyAlignment="1" applyProtection="1">
      <alignment horizontal="right"/>
      <protection locked="0"/>
    </xf>
    <xf numFmtId="182" fontId="7" fillId="0" borderId="11" xfId="42" applyNumberFormat="1" applyFont="1" applyFill="1" applyBorder="1" applyAlignment="1" applyProtection="1">
      <alignment horizontal="right"/>
      <protection locked="0"/>
    </xf>
    <xf numFmtId="182" fontId="7" fillId="0" borderId="0" xfId="42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 horizontal="left"/>
      <protection locked="0"/>
    </xf>
    <xf numFmtId="182" fontId="7" fillId="0" borderId="10" xfId="0" applyNumberFormat="1" applyFont="1" applyBorder="1" applyAlignment="1">
      <alignment/>
    </xf>
    <xf numFmtId="182" fontId="7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182" fontId="7" fillId="0" borderId="11" xfId="0" applyNumberFormat="1" applyFont="1" applyBorder="1" applyAlignment="1" applyProtection="1">
      <alignment/>
      <protection locked="0"/>
    </xf>
    <xf numFmtId="182" fontId="8" fillId="0" borderId="0" xfId="0" applyNumberFormat="1" applyFont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/>
      <protection locked="0"/>
    </xf>
    <xf numFmtId="6" fontId="10" fillId="0" borderId="0" xfId="42" applyNumberFormat="1" applyFont="1" applyAlignment="1">
      <alignment/>
    </xf>
    <xf numFmtId="6" fontId="10" fillId="0" borderId="0" xfId="42" applyNumberFormat="1" applyFont="1" applyFill="1" applyBorder="1" applyAlignment="1" applyProtection="1">
      <alignment/>
      <protection locked="0"/>
    </xf>
    <xf numFmtId="6" fontId="10" fillId="0" borderId="0" xfId="59" applyNumberFormat="1" applyFont="1" applyBorder="1" applyAlignment="1">
      <alignment/>
    </xf>
    <xf numFmtId="6" fontId="10" fillId="0" borderId="0" xfId="59" applyNumberFormat="1" applyFont="1" applyAlignment="1">
      <alignment/>
    </xf>
    <xf numFmtId="6" fontId="10" fillId="0" borderId="10" xfId="42" applyNumberFormat="1" applyFont="1" applyBorder="1" applyAlignment="1">
      <alignment/>
    </xf>
    <xf numFmtId="6" fontId="10" fillId="0" borderId="10" xfId="42" applyNumberFormat="1" applyFont="1" applyFill="1" applyBorder="1" applyAlignment="1" applyProtection="1">
      <alignment/>
      <protection locked="0"/>
    </xf>
    <xf numFmtId="6" fontId="10" fillId="0" borderId="10" xfId="59" applyNumberFormat="1" applyFont="1" applyBorder="1" applyAlignment="1">
      <alignment/>
    </xf>
    <xf numFmtId="6" fontId="10" fillId="0" borderId="11" xfId="42" applyNumberFormat="1" applyFont="1" applyFill="1" applyBorder="1" applyAlignment="1" applyProtection="1">
      <alignment/>
      <protection locked="0"/>
    </xf>
    <xf numFmtId="6" fontId="10" fillId="0" borderId="11" xfId="59" applyNumberFormat="1" applyFont="1" applyBorder="1" applyAlignment="1">
      <alignment/>
    </xf>
    <xf numFmtId="6" fontId="9" fillId="0" borderId="0" xfId="42" applyNumberFormat="1" applyFont="1" applyFill="1" applyBorder="1" applyAlignment="1" applyProtection="1">
      <alignment/>
      <protection locked="0"/>
    </xf>
    <xf numFmtId="6" fontId="10" fillId="0" borderId="0" xfId="0" applyNumberFormat="1" applyFont="1" applyFill="1" applyBorder="1" applyAlignment="1" applyProtection="1">
      <alignment horizontal="center"/>
      <protection locked="0"/>
    </xf>
    <xf numFmtId="6" fontId="10" fillId="0" borderId="0" xfId="0" applyNumberFormat="1" applyFont="1" applyAlignment="1">
      <alignment horizontal="center"/>
    </xf>
    <xf numFmtId="6" fontId="14" fillId="0" borderId="0" xfId="0" applyNumberFormat="1" applyFont="1" applyAlignment="1">
      <alignment horizontal="center"/>
    </xf>
    <xf numFmtId="182" fontId="8" fillId="0" borderId="11" xfId="42" applyNumberFormat="1" applyFont="1" applyFill="1" applyBorder="1" applyAlignment="1" applyProtection="1">
      <alignment horizontal="right"/>
      <protection locked="0"/>
    </xf>
    <xf numFmtId="182" fontId="8" fillId="0" borderId="0" xfId="42" applyNumberFormat="1" applyFont="1" applyFill="1" applyBorder="1" applyAlignment="1" applyProtection="1">
      <alignment horizontal="right"/>
      <protection locked="0"/>
    </xf>
    <xf numFmtId="15" fontId="10" fillId="0" borderId="0" xfId="0" applyNumberFormat="1" applyFont="1" applyFill="1" applyBorder="1" applyAlignment="1" applyProtection="1">
      <alignment/>
      <protection locked="0"/>
    </xf>
    <xf numFmtId="14" fontId="10" fillId="0" borderId="0" xfId="0" applyNumberFormat="1" applyFont="1" applyFill="1" applyBorder="1" applyAlignment="1" applyProtection="1">
      <alignment/>
      <protection locked="0"/>
    </xf>
    <xf numFmtId="182" fontId="10" fillId="0" borderId="0" xfId="42" applyNumberFormat="1" applyFont="1" applyFill="1" applyBorder="1" applyAlignment="1" applyProtection="1">
      <alignment horizontal="center"/>
      <protection locked="0"/>
    </xf>
    <xf numFmtId="182" fontId="7" fillId="0" borderId="12" xfId="0" applyNumberFormat="1" applyFont="1" applyFill="1" applyBorder="1" applyAlignment="1" applyProtection="1">
      <alignment/>
      <protection locked="0"/>
    </xf>
    <xf numFmtId="182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6" fontId="10" fillId="33" borderId="0" xfId="0" applyNumberFormat="1" applyFont="1" applyFill="1" applyAlignment="1">
      <alignment/>
    </xf>
    <xf numFmtId="14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181" fontId="7" fillId="0" borderId="10" xfId="42" applyNumberFormat="1" applyFont="1" applyBorder="1" applyAlignment="1">
      <alignment/>
    </xf>
    <xf numFmtId="8" fontId="10" fillId="0" borderId="0" xfId="0" applyNumberFormat="1" applyFont="1" applyAlignment="1">
      <alignment horizontal="center"/>
    </xf>
    <xf numFmtId="8" fontId="10" fillId="0" borderId="0" xfId="0" applyNumberFormat="1" applyFont="1" applyFill="1" applyBorder="1" applyAlignment="1" applyProtection="1">
      <alignment horizontal="center"/>
      <protection locked="0"/>
    </xf>
    <xf numFmtId="4" fontId="10" fillId="0" borderId="0" xfId="0" applyNumberFormat="1" applyFont="1" applyAlignment="1">
      <alignment horizontal="center"/>
    </xf>
    <xf numFmtId="181" fontId="0" fillId="0" borderId="0" xfId="0" applyNumberFormat="1" applyAlignment="1">
      <alignment/>
    </xf>
    <xf numFmtId="182" fontId="7" fillId="0" borderId="0" xfId="42" applyNumberFormat="1" applyFont="1" applyBorder="1" applyAlignment="1">
      <alignment/>
    </xf>
    <xf numFmtId="0" fontId="9" fillId="0" borderId="11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right"/>
      <protection locked="0"/>
    </xf>
    <xf numFmtId="3" fontId="10" fillId="0" borderId="0" xfId="42" applyNumberFormat="1" applyFont="1" applyFill="1" applyBorder="1" applyAlignment="1" applyProtection="1">
      <alignment horizontal="center"/>
      <protection locked="0"/>
    </xf>
    <xf numFmtId="9" fontId="7" fillId="0" borderId="13" xfId="59" applyFont="1" applyBorder="1" applyAlignment="1">
      <alignment/>
    </xf>
    <xf numFmtId="182" fontId="8" fillId="0" borderId="12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2" width="3.00390625" style="1" customWidth="1"/>
    <col min="3" max="3" width="40.140625" style="1" customWidth="1"/>
    <col min="4" max="4" width="17.28125" style="1" customWidth="1"/>
    <col min="5" max="5" width="18.7109375" style="1" customWidth="1"/>
    <col min="6" max="6" width="11.7109375" style="1" customWidth="1"/>
    <col min="7" max="7" width="17.00390625" style="1" customWidth="1"/>
    <col min="8" max="8" width="17.421875" style="0" customWidth="1"/>
  </cols>
  <sheetData>
    <row r="1" spans="1:7" ht="18">
      <c r="A1" s="4"/>
      <c r="B1" s="21" t="s">
        <v>110</v>
      </c>
      <c r="C1" s="22"/>
      <c r="D1" s="4"/>
      <c r="E1" s="4"/>
      <c r="F1" s="4"/>
      <c r="G1" s="4"/>
    </row>
    <row r="2" spans="1:7" ht="18">
      <c r="A2" s="4"/>
      <c r="B2" s="21" t="s">
        <v>56</v>
      </c>
      <c r="C2" s="22"/>
      <c r="E2" s="4"/>
      <c r="F2" s="4"/>
      <c r="G2" s="4"/>
    </row>
    <row r="3" spans="1:7" ht="18">
      <c r="A3" s="4"/>
      <c r="B3" s="78" t="s">
        <v>60</v>
      </c>
      <c r="C3" s="22"/>
      <c r="D3" s="4"/>
      <c r="E3" s="4"/>
      <c r="F3" s="4"/>
      <c r="G3" s="4"/>
    </row>
    <row r="4" spans="1:7" ht="18" customHeight="1">
      <c r="A4" s="4"/>
      <c r="B4" s="79" t="s">
        <v>93</v>
      </c>
      <c r="C4" s="22"/>
      <c r="D4" s="4"/>
      <c r="E4" s="4"/>
      <c r="F4" s="4"/>
      <c r="G4" s="4"/>
    </row>
    <row r="5" spans="1:7" ht="12.75" customHeight="1">
      <c r="A5" s="4"/>
      <c r="B5" s="5"/>
      <c r="C5" s="4"/>
      <c r="D5" s="4"/>
      <c r="E5" s="4"/>
      <c r="F5" s="4"/>
      <c r="G5" s="4"/>
    </row>
    <row r="6" spans="1:8" s="3" customFormat="1" ht="30" customHeight="1">
      <c r="A6" s="25" t="s">
        <v>91</v>
      </c>
      <c r="B6" s="26"/>
      <c r="C6" s="26"/>
      <c r="D6" s="6" t="s">
        <v>25</v>
      </c>
      <c r="E6" s="6" t="s">
        <v>26</v>
      </c>
      <c r="F6" s="14" t="s">
        <v>3</v>
      </c>
      <c r="G6" s="6" t="s">
        <v>27</v>
      </c>
      <c r="H6" s="6" t="s">
        <v>35</v>
      </c>
    </row>
    <row r="7" spans="1:8" ht="15" customHeight="1">
      <c r="A7" s="22"/>
      <c r="B7" s="22"/>
      <c r="C7" s="22"/>
      <c r="D7" s="7"/>
      <c r="E7" s="7"/>
      <c r="F7" s="15"/>
      <c r="G7" s="7"/>
      <c r="H7" s="15"/>
    </row>
    <row r="8" spans="1:8" ht="20.25">
      <c r="A8" s="22"/>
      <c r="B8" s="21" t="s">
        <v>92</v>
      </c>
      <c r="C8" s="22"/>
      <c r="D8" s="7"/>
      <c r="E8" s="7"/>
      <c r="F8" s="15"/>
      <c r="G8" s="7"/>
      <c r="H8" s="15"/>
    </row>
    <row r="9" spans="1:8" ht="20.25">
      <c r="A9" s="22"/>
      <c r="B9" s="22"/>
      <c r="C9" s="22" t="s">
        <v>45</v>
      </c>
      <c r="D9" s="40">
        <f>Revenue!B4</f>
        <v>22567</v>
      </c>
      <c r="E9" s="40">
        <v>28000</v>
      </c>
      <c r="F9" s="16">
        <f>D9/E9</f>
        <v>0.8059642857142857</v>
      </c>
      <c r="G9" s="50">
        <v>23517</v>
      </c>
      <c r="H9" s="50">
        <v>27345</v>
      </c>
    </row>
    <row r="10" spans="1:8" ht="20.25">
      <c r="A10" s="22"/>
      <c r="B10" s="22"/>
      <c r="C10" s="22" t="s">
        <v>2</v>
      </c>
      <c r="D10" s="41">
        <f>Revenue!B5</f>
        <v>12350</v>
      </c>
      <c r="E10" s="41">
        <v>10000</v>
      </c>
      <c r="F10" s="17">
        <f>D10/E10</f>
        <v>1.235</v>
      </c>
      <c r="G10" s="57">
        <v>9200</v>
      </c>
      <c r="H10" s="57">
        <v>10000</v>
      </c>
    </row>
    <row r="11" spans="1:8" ht="20.25">
      <c r="A11" s="22"/>
      <c r="B11" s="22"/>
      <c r="C11" s="27" t="s">
        <v>109</v>
      </c>
      <c r="D11" s="42">
        <f>SUM(D9:D10)</f>
        <v>34917</v>
      </c>
      <c r="E11" s="42">
        <f>SUM(E9:E10)</f>
        <v>38000</v>
      </c>
      <c r="F11" s="16">
        <f>D11/E11</f>
        <v>0.9188684210526316</v>
      </c>
      <c r="G11" s="58">
        <v>32717</v>
      </c>
      <c r="H11" s="58">
        <v>37345</v>
      </c>
    </row>
    <row r="12" spans="1:8" ht="20.25">
      <c r="A12" s="22"/>
      <c r="B12" s="21" t="s">
        <v>101</v>
      </c>
      <c r="C12" s="22"/>
      <c r="D12" s="40"/>
      <c r="E12" s="43"/>
      <c r="F12" s="15"/>
      <c r="G12" s="50"/>
      <c r="H12" s="50"/>
    </row>
    <row r="13" spans="1:8" ht="20.25">
      <c r="A13" s="22"/>
      <c r="B13" s="21"/>
      <c r="C13" s="22" t="s">
        <v>6</v>
      </c>
      <c r="D13" s="40">
        <f>Revenue!B8</f>
        <v>1622</v>
      </c>
      <c r="E13" s="42">
        <v>3000</v>
      </c>
      <c r="F13" s="16">
        <f>D13/E13</f>
        <v>0.5406666666666666</v>
      </c>
      <c r="G13" s="50">
        <v>3967</v>
      </c>
      <c r="H13" s="50">
        <v>3061</v>
      </c>
    </row>
    <row r="14" spans="1:8" ht="20.25">
      <c r="A14" s="22"/>
      <c r="B14" s="21"/>
      <c r="C14" s="22" t="s">
        <v>5</v>
      </c>
      <c r="D14" s="44"/>
      <c r="E14" s="43"/>
      <c r="F14" s="18"/>
      <c r="G14" s="59"/>
      <c r="H14" s="59"/>
    </row>
    <row r="15" spans="1:8" ht="20.25">
      <c r="A15" s="22"/>
      <c r="B15" s="22"/>
      <c r="C15" s="22" t="s">
        <v>107</v>
      </c>
      <c r="D15" s="89">
        <f>Revenue!B10</f>
        <v>1.3800000000000001</v>
      </c>
      <c r="E15" s="41">
        <v>2</v>
      </c>
      <c r="F15" s="17">
        <f>D15/E15</f>
        <v>0.6900000000000001</v>
      </c>
      <c r="G15" s="57"/>
      <c r="H15" s="57"/>
    </row>
    <row r="16" spans="1:8" ht="20.25">
      <c r="A16" s="22"/>
      <c r="B16" s="22"/>
      <c r="C16" s="27" t="s">
        <v>109</v>
      </c>
      <c r="D16" s="42">
        <f>SUM(D13:D15)</f>
        <v>1623.38</v>
      </c>
      <c r="E16" s="42">
        <f>SUM(E13:E15)</f>
        <v>3002</v>
      </c>
      <c r="F16" s="16">
        <f>D16/E16</f>
        <v>0.5407661558960694</v>
      </c>
      <c r="G16" s="58">
        <v>4890.6</v>
      </c>
      <c r="H16" s="58">
        <v>3538.24</v>
      </c>
    </row>
    <row r="17" spans="1:8" ht="21" thickBot="1">
      <c r="A17" s="22"/>
      <c r="B17" s="22"/>
      <c r="C17" s="22"/>
      <c r="D17" s="45"/>
      <c r="E17" s="45"/>
      <c r="F17" s="19"/>
      <c r="G17" s="60"/>
      <c r="H17" s="60"/>
    </row>
    <row r="18" spans="1:8" ht="20.25">
      <c r="A18" s="22"/>
      <c r="B18" s="22"/>
      <c r="C18" s="28" t="s">
        <v>1</v>
      </c>
      <c r="D18" s="49">
        <f>D11+D16</f>
        <v>36540.38</v>
      </c>
      <c r="E18" s="49">
        <f>E11+E16</f>
        <v>41002</v>
      </c>
      <c r="F18" s="16">
        <f>D18/E18</f>
        <v>0.8911853080337544</v>
      </c>
      <c r="G18" s="61">
        <v>37607.6</v>
      </c>
      <c r="H18" s="61">
        <v>40883.24</v>
      </c>
    </row>
    <row r="19" spans="1:8" ht="20.25">
      <c r="A19" s="22"/>
      <c r="B19" s="22"/>
      <c r="C19" s="21"/>
      <c r="D19" s="40"/>
      <c r="E19" s="46"/>
      <c r="F19" s="15"/>
      <c r="G19" s="50"/>
      <c r="H19" s="50"/>
    </row>
    <row r="20" spans="1:8" ht="20.25">
      <c r="A20" s="21" t="s">
        <v>102</v>
      </c>
      <c r="B20" s="22"/>
      <c r="C20" s="22"/>
      <c r="D20" s="40"/>
      <c r="E20" s="43"/>
      <c r="F20" s="15"/>
      <c r="G20" s="50"/>
      <c r="H20" s="50"/>
    </row>
    <row r="21" spans="1:8" ht="20.25">
      <c r="A21" s="22"/>
      <c r="B21" s="22"/>
      <c r="C21" s="27"/>
      <c r="D21" s="40"/>
      <c r="E21" s="47"/>
      <c r="F21" s="15"/>
      <c r="G21" s="50"/>
      <c r="H21" s="50"/>
    </row>
    <row r="22" spans="1:8" ht="20.25">
      <c r="A22" s="22"/>
      <c r="B22" s="21" t="s">
        <v>113</v>
      </c>
      <c r="C22" s="22"/>
      <c r="D22" s="40">
        <f>Expenses!B4</f>
        <v>0</v>
      </c>
      <c r="E22" s="42">
        <v>1000</v>
      </c>
      <c r="F22" s="16">
        <f>D22/E22</f>
        <v>0</v>
      </c>
      <c r="G22" s="50">
        <v>10042.45</v>
      </c>
      <c r="H22" s="50">
        <v>0</v>
      </c>
    </row>
    <row r="23" spans="1:8" ht="20.25">
      <c r="A23" s="22"/>
      <c r="B23" s="21" t="s">
        <v>111</v>
      </c>
      <c r="C23" s="22"/>
      <c r="D23" s="40">
        <f>Expenses!B5</f>
        <v>1811</v>
      </c>
      <c r="E23" s="42">
        <v>5500</v>
      </c>
      <c r="F23" s="16">
        <f>D23/E23</f>
        <v>0.3292727272727273</v>
      </c>
      <c r="G23" s="50">
        <v>4766.68</v>
      </c>
      <c r="H23" s="50">
        <v>2663.47</v>
      </c>
    </row>
    <row r="24" spans="1:8" ht="20.25">
      <c r="A24" s="22"/>
      <c r="B24" s="21" t="s">
        <v>7</v>
      </c>
      <c r="C24" s="22"/>
      <c r="D24" s="40">
        <f>Expenses!B6</f>
        <v>4367.67</v>
      </c>
      <c r="E24" s="42">
        <v>7500</v>
      </c>
      <c r="F24" s="16">
        <f>D24/E24</f>
        <v>0.582356</v>
      </c>
      <c r="G24" s="50">
        <v>7349.1</v>
      </c>
      <c r="H24" s="50">
        <v>7297.13</v>
      </c>
    </row>
    <row r="25" spans="1:8" ht="20.25">
      <c r="A25" s="22"/>
      <c r="B25" s="21" t="s">
        <v>108</v>
      </c>
      <c r="C25" s="22"/>
      <c r="D25" s="40"/>
      <c r="E25" s="42"/>
      <c r="F25" s="18"/>
      <c r="G25" s="50"/>
      <c r="H25" s="50"/>
    </row>
    <row r="26" spans="1:8" ht="20.25">
      <c r="A26" s="22"/>
      <c r="B26" s="22"/>
      <c r="C26" s="22" t="s">
        <v>4</v>
      </c>
      <c r="D26" s="40">
        <f>Expenses!B8</f>
        <v>2420.75</v>
      </c>
      <c r="E26" s="42">
        <v>2000</v>
      </c>
      <c r="F26" s="16">
        <f>D26/E26</f>
        <v>1.210375</v>
      </c>
      <c r="G26" s="50">
        <v>1764.75</v>
      </c>
      <c r="H26" s="50">
        <v>1862.25</v>
      </c>
    </row>
    <row r="27" spans="1:8" ht="20.25">
      <c r="A27" s="22"/>
      <c r="B27" s="22"/>
      <c r="C27" s="22" t="s">
        <v>112</v>
      </c>
      <c r="D27" s="40">
        <f>Expenses!B9</f>
        <v>0</v>
      </c>
      <c r="E27" s="42">
        <v>148</v>
      </c>
      <c r="F27" s="16">
        <f>D27/E27</f>
        <v>0</v>
      </c>
      <c r="G27" s="50">
        <v>306</v>
      </c>
      <c r="H27" s="50">
        <v>148</v>
      </c>
    </row>
    <row r="28" spans="1:8" ht="20.25">
      <c r="A28" s="22"/>
      <c r="B28" s="22"/>
      <c r="C28" s="22" t="s">
        <v>101</v>
      </c>
      <c r="D28" s="41">
        <f>Expenses!B10</f>
        <v>77.22</v>
      </c>
      <c r="E28" s="48">
        <v>260</v>
      </c>
      <c r="F28" s="17">
        <f>D28/E28</f>
        <v>0.297</v>
      </c>
      <c r="G28" s="57">
        <v>212.45</v>
      </c>
      <c r="H28" s="57">
        <v>257.74</v>
      </c>
    </row>
    <row r="29" spans="1:8" ht="20.25">
      <c r="A29" s="22"/>
      <c r="B29" s="22"/>
      <c r="C29" s="27" t="s">
        <v>48</v>
      </c>
      <c r="D29" s="42">
        <f>SUM(D26:D28)</f>
        <v>2497.97</v>
      </c>
      <c r="E29" s="42">
        <f>SUM(E26:E28)</f>
        <v>2408</v>
      </c>
      <c r="F29" s="16">
        <f>D29/E29</f>
        <v>1.037362956810631</v>
      </c>
      <c r="G29" s="58">
        <v>2283.2</v>
      </c>
      <c r="H29" s="58">
        <v>2267.99</v>
      </c>
    </row>
    <row r="30" spans="1:8" ht="21" thickBot="1">
      <c r="A30" s="22"/>
      <c r="B30" s="22"/>
      <c r="C30" s="27"/>
      <c r="D30" s="45"/>
      <c r="E30" s="45"/>
      <c r="F30" s="20"/>
      <c r="G30" s="45"/>
      <c r="H30" s="60"/>
    </row>
    <row r="31" spans="1:8" ht="21" thickTop="1">
      <c r="A31" s="22"/>
      <c r="B31" s="22"/>
      <c r="C31" s="28" t="s">
        <v>0</v>
      </c>
      <c r="D31" s="49">
        <f>SUM(D22:D28)</f>
        <v>8676.64</v>
      </c>
      <c r="E31" s="49">
        <f>SUM(E22:E28)</f>
        <v>16408</v>
      </c>
      <c r="F31" s="98">
        <f>D31/E31</f>
        <v>0.5288054607508532</v>
      </c>
      <c r="G31" s="49">
        <f>SUM(G22:G28)</f>
        <v>24441.430000000004</v>
      </c>
      <c r="H31" s="61">
        <v>12228.59</v>
      </c>
    </row>
    <row r="32" spans="1:8" ht="20.25">
      <c r="A32" s="21"/>
      <c r="B32" s="21"/>
      <c r="C32" s="22"/>
      <c r="D32" s="40"/>
      <c r="E32" s="43"/>
      <c r="F32" s="15"/>
      <c r="G32" s="40"/>
      <c r="H32" s="50"/>
    </row>
    <row r="33" spans="1:8" ht="20.25">
      <c r="A33" s="21" t="s">
        <v>28</v>
      </c>
      <c r="B33" s="21"/>
      <c r="C33" s="22"/>
      <c r="D33" s="40"/>
      <c r="E33" s="43"/>
      <c r="F33" s="15"/>
      <c r="G33" s="40"/>
      <c r="H33" s="50"/>
    </row>
    <row r="34" spans="1:8" ht="20.25">
      <c r="A34" s="21"/>
      <c r="B34" s="22" t="s">
        <v>32</v>
      </c>
      <c r="C34" s="22"/>
      <c r="D34" s="40">
        <v>10000</v>
      </c>
      <c r="E34" s="43"/>
      <c r="F34" s="15"/>
      <c r="G34" s="40"/>
      <c r="H34" s="50"/>
    </row>
    <row r="35" spans="1:8" ht="20.25">
      <c r="A35" s="21"/>
      <c r="B35" s="22" t="s">
        <v>31</v>
      </c>
      <c r="C35" s="22"/>
      <c r="D35" s="40">
        <v>10000</v>
      </c>
      <c r="E35" s="43"/>
      <c r="F35" s="15"/>
      <c r="G35" s="40"/>
      <c r="H35" s="50"/>
    </row>
    <row r="36" spans="1:8" ht="20.25">
      <c r="A36" s="21"/>
      <c r="B36" s="22" t="s">
        <v>30</v>
      </c>
      <c r="C36" s="22"/>
      <c r="D36" s="40">
        <v>10000</v>
      </c>
      <c r="E36" s="43"/>
      <c r="F36" s="15"/>
      <c r="G36" s="40"/>
      <c r="H36" s="50"/>
    </row>
    <row r="37" spans="1:8" ht="20.25">
      <c r="A37" s="21"/>
      <c r="B37" s="22"/>
      <c r="C37" s="22"/>
      <c r="D37" s="40"/>
      <c r="E37" s="43"/>
      <c r="F37" s="15"/>
      <c r="G37" s="40"/>
      <c r="H37" s="50"/>
    </row>
    <row r="38" spans="1:8" ht="20.25">
      <c r="A38" s="21"/>
      <c r="B38" s="21"/>
      <c r="C38" s="28" t="s">
        <v>29</v>
      </c>
      <c r="D38" s="40">
        <f>SUM(D34:D37)</f>
        <v>30000</v>
      </c>
      <c r="E38" s="43"/>
      <c r="F38" s="15"/>
      <c r="G38" s="40"/>
      <c r="H38" s="50"/>
    </row>
    <row r="39" spans="1:8" ht="20.25">
      <c r="A39" s="21"/>
      <c r="B39" s="21"/>
      <c r="C39" s="22"/>
      <c r="D39" s="40"/>
      <c r="E39" s="43"/>
      <c r="F39" s="15"/>
      <c r="G39" s="40"/>
      <c r="H39" s="50"/>
    </row>
    <row r="40" spans="1:8" ht="20.25">
      <c r="A40" s="21" t="s">
        <v>114</v>
      </c>
      <c r="B40" s="21"/>
      <c r="C40" s="22"/>
      <c r="D40" s="40">
        <f>D18-D31</f>
        <v>27863.739999999998</v>
      </c>
      <c r="E40" s="50">
        <f>E18-E31</f>
        <v>24594</v>
      </c>
      <c r="F40" s="9"/>
      <c r="G40" s="50">
        <f>G18-G31</f>
        <v>13166.169999999995</v>
      </c>
      <c r="H40" s="50">
        <v>28654.65</v>
      </c>
    </row>
    <row r="41" spans="1:8" ht="20.25">
      <c r="A41" s="22" t="s">
        <v>47</v>
      </c>
      <c r="B41" s="21"/>
      <c r="C41" s="22"/>
      <c r="D41" s="40">
        <f>F54</f>
        <v>789.1099999999897</v>
      </c>
      <c r="E41" s="50"/>
      <c r="F41" s="9"/>
      <c r="G41" s="50"/>
      <c r="H41" s="50"/>
    </row>
    <row r="42" spans="1:8" ht="20.25">
      <c r="A42" s="22" t="s">
        <v>51</v>
      </c>
      <c r="B42" s="21"/>
      <c r="C42" s="23"/>
      <c r="D42" s="94">
        <f>E54</f>
        <v>132022.19</v>
      </c>
      <c r="E42" s="51"/>
      <c r="F42" s="10"/>
      <c r="G42" s="10"/>
      <c r="H42" s="15"/>
    </row>
    <row r="43" spans="1:8" ht="20.25">
      <c r="A43" s="21" t="s">
        <v>50</v>
      </c>
      <c r="B43" s="21"/>
      <c r="C43" s="23"/>
      <c r="D43" s="77">
        <f>SUM(D40:D42)</f>
        <v>160675.03999999998</v>
      </c>
      <c r="E43" s="53"/>
      <c r="F43" s="53"/>
      <c r="G43" s="53"/>
      <c r="H43" s="53"/>
    </row>
    <row r="44" spans="1:8" ht="21" thickBot="1">
      <c r="A44" s="95"/>
      <c r="B44" s="95"/>
      <c r="C44" s="96"/>
      <c r="D44" s="76"/>
      <c r="E44" s="52"/>
      <c r="F44" s="52"/>
      <c r="G44" s="52"/>
      <c r="H44" s="52"/>
    </row>
    <row r="45" spans="1:8" ht="21" thickTop="1">
      <c r="A45" s="21"/>
      <c r="B45" s="21"/>
      <c r="C45" s="23"/>
      <c r="D45" s="77"/>
      <c r="E45" s="53"/>
      <c r="F45" s="10"/>
      <c r="G45" s="10"/>
      <c r="H45" s="15"/>
    </row>
    <row r="46" spans="1:8" ht="20.25">
      <c r="A46" s="21"/>
      <c r="B46" s="21"/>
      <c r="C46" s="23"/>
      <c r="D46" s="80" t="s">
        <v>61</v>
      </c>
      <c r="E46" s="80" t="s">
        <v>63</v>
      </c>
      <c r="G46" s="10"/>
      <c r="H46" s="15"/>
    </row>
    <row r="47" spans="1:9" ht="20.25">
      <c r="A47" s="21"/>
      <c r="B47" s="21"/>
      <c r="C47" s="24" t="s">
        <v>115</v>
      </c>
      <c r="D47" s="42">
        <f>E47+D18-D31-D38</f>
        <v>8576.46</v>
      </c>
      <c r="E47" s="42">
        <v>10712.72</v>
      </c>
      <c r="F47" s="27" t="s">
        <v>68</v>
      </c>
      <c r="G47" s="11"/>
      <c r="H47" s="15"/>
      <c r="I47" s="82"/>
    </row>
    <row r="48" spans="1:8" ht="20.25">
      <c r="A48" s="22"/>
      <c r="B48" s="22"/>
      <c r="C48" s="24" t="s">
        <v>99</v>
      </c>
      <c r="D48" s="42">
        <v>40517.27</v>
      </c>
      <c r="E48" s="42">
        <v>40267.41</v>
      </c>
      <c r="F48" s="54">
        <f>D48-E48</f>
        <v>249.8599999999933</v>
      </c>
      <c r="G48" s="11"/>
      <c r="H48" s="15"/>
    </row>
    <row r="49" spans="1:10" ht="20.25">
      <c r="A49" s="22"/>
      <c r="B49" s="22"/>
      <c r="C49" s="24" t="s">
        <v>95</v>
      </c>
      <c r="D49" s="53">
        <v>81345.65</v>
      </c>
      <c r="E49" s="54">
        <v>81042.06</v>
      </c>
      <c r="F49" s="54">
        <f>D49-E49</f>
        <v>303.5899999999965</v>
      </c>
      <c r="G49" s="11"/>
      <c r="H49" s="15"/>
      <c r="J49" s="93"/>
    </row>
    <row r="50" spans="1:8" ht="20.25">
      <c r="A50" s="22"/>
      <c r="B50" s="22"/>
      <c r="C50" s="24" t="s">
        <v>96</v>
      </c>
      <c r="D50" s="53">
        <v>10131.41</v>
      </c>
      <c r="E50" s="54">
        <v>0</v>
      </c>
      <c r="F50" s="54">
        <f>D50-10000</f>
        <v>131.40999999999985</v>
      </c>
      <c r="G50" s="11"/>
      <c r="H50" s="15"/>
    </row>
    <row r="51" spans="1:8" ht="20.25">
      <c r="A51" s="22"/>
      <c r="B51" s="22"/>
      <c r="C51" s="24" t="s">
        <v>97</v>
      </c>
      <c r="D51" s="53">
        <v>10047.45</v>
      </c>
      <c r="E51" s="54">
        <v>0</v>
      </c>
      <c r="F51" s="54">
        <f>D51-10000</f>
        <v>47.45000000000073</v>
      </c>
      <c r="G51" s="11"/>
      <c r="H51" s="15"/>
    </row>
    <row r="52" spans="1:8" ht="20.25">
      <c r="A52" s="22"/>
      <c r="B52" s="22"/>
      <c r="C52" s="24" t="s">
        <v>98</v>
      </c>
      <c r="D52" s="53">
        <v>10056.8</v>
      </c>
      <c r="E52" s="54">
        <v>0</v>
      </c>
      <c r="F52" s="54">
        <f>D52-10000</f>
        <v>56.79999999999927</v>
      </c>
      <c r="G52" s="11"/>
      <c r="H52" s="15"/>
    </row>
    <row r="53" spans="1:8" ht="20.25">
      <c r="A53" s="22"/>
      <c r="B53" s="22"/>
      <c r="C53" s="24"/>
      <c r="D53" s="53"/>
      <c r="E53" s="54"/>
      <c r="F53" s="11"/>
      <c r="G53" s="11"/>
      <c r="H53" s="15"/>
    </row>
    <row r="54" spans="1:8" ht="20.25">
      <c r="A54" s="8"/>
      <c r="B54" s="8"/>
      <c r="C54" s="23" t="s">
        <v>69</v>
      </c>
      <c r="D54" s="99">
        <f>SUM(D47:D53)</f>
        <v>160675.03999999998</v>
      </c>
      <c r="E54" s="81">
        <f>SUM(E47:E53)</f>
        <v>132022.19</v>
      </c>
      <c r="F54" s="81">
        <f>SUM(F47:F53)</f>
        <v>789.1099999999897</v>
      </c>
      <c r="G54" s="7"/>
      <c r="H54" s="15"/>
    </row>
    <row r="55" spans="1:8" ht="20.25">
      <c r="A55" s="8"/>
      <c r="B55" s="8"/>
      <c r="D55" s="55"/>
      <c r="E55" s="43"/>
      <c r="F55" s="7"/>
      <c r="G55" s="7"/>
      <c r="H55" s="15"/>
    </row>
    <row r="56" spans="1:8" ht="20.25">
      <c r="A56" s="7"/>
      <c r="B56" s="8"/>
      <c r="C56" s="24" t="s">
        <v>55</v>
      </c>
      <c r="D56" s="97">
        <f>D54-D43</f>
        <v>0</v>
      </c>
      <c r="E56" s="56"/>
      <c r="F56" s="12"/>
      <c r="G56" s="12"/>
      <c r="H56" s="15"/>
    </row>
    <row r="57" spans="1:8" ht="15.75" customHeight="1">
      <c r="A57" s="7"/>
      <c r="B57" s="7"/>
      <c r="C57" s="13"/>
      <c r="D57" s="53"/>
      <c r="E57" s="54"/>
      <c r="F57" s="11" t="s">
        <v>36</v>
      </c>
      <c r="G57" s="11"/>
      <c r="H57" s="15"/>
    </row>
    <row r="58" spans="1:8" ht="20.25">
      <c r="A58" s="7"/>
      <c r="B58" s="7"/>
      <c r="C58" s="31"/>
      <c r="D58" s="62"/>
      <c r="E58" s="43"/>
      <c r="F58" s="7"/>
      <c r="G58" s="7"/>
      <c r="H58" s="15"/>
    </row>
    <row r="59" spans="1:8" ht="20.25">
      <c r="A59" s="7"/>
      <c r="B59" s="7"/>
      <c r="C59" s="31"/>
      <c r="D59" s="62"/>
      <c r="E59" s="43"/>
      <c r="F59" s="7"/>
      <c r="G59" s="7"/>
      <c r="H59" s="15"/>
    </row>
    <row r="60" spans="1:8" ht="20.25">
      <c r="A60" s="7"/>
      <c r="B60" s="7"/>
      <c r="C60" s="31"/>
      <c r="D60" s="62"/>
      <c r="E60" s="43"/>
      <c r="F60" s="7"/>
      <c r="G60" s="7"/>
      <c r="H60" s="15"/>
    </row>
    <row r="61" spans="1:8" ht="20.25">
      <c r="A61" s="7"/>
      <c r="B61" s="7"/>
      <c r="C61" s="4"/>
      <c r="D61" s="7"/>
      <c r="E61" s="30"/>
      <c r="F61" s="7"/>
      <c r="G61" s="7"/>
      <c r="H61" s="15"/>
    </row>
    <row r="62" spans="2:7" ht="20.25">
      <c r="B62" s="2"/>
      <c r="C62" s="4"/>
      <c r="D62" s="7"/>
      <c r="E62" s="7"/>
      <c r="F62" s="2"/>
      <c r="G62" s="2"/>
    </row>
    <row r="63" spans="2:7" ht="15">
      <c r="B63" s="2"/>
      <c r="C63" s="29"/>
      <c r="D63" s="2"/>
      <c r="E63" s="2"/>
      <c r="F63" s="2"/>
      <c r="G63" s="2"/>
    </row>
    <row r="65" ht="20.25">
      <c r="E65" s="7"/>
    </row>
  </sheetData>
  <sheetProtection/>
  <printOptions gridLines="1"/>
  <pageMargins left="1.25" right="1.25" top="0.9" bottom="0.8" header="0.5" footer="0.75"/>
  <pageSetup fitToHeight="1" fitToWidth="1" horizontalDpi="300" verticalDpi="300" orientation="portrait" scale="55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PageLayoutView="0" workbookViewId="0" topLeftCell="A1">
      <pane xSplit="1" topLeftCell="C1" activePane="topRight" state="frozen"/>
      <selection pane="topLeft" activeCell="A1" sqref="A1"/>
      <selection pane="topRight" activeCell="K11" sqref="K11"/>
    </sheetView>
  </sheetViews>
  <sheetFormatPr defaultColWidth="10.8515625" defaultRowHeight="12.75"/>
  <cols>
    <col min="1" max="1" width="29.28125" style="32" customWidth="1"/>
    <col min="2" max="2" width="18.7109375" style="32" customWidth="1"/>
    <col min="3" max="3" width="10.8515625" style="32" customWidth="1"/>
    <col min="4" max="4" width="12.140625" style="32" customWidth="1"/>
    <col min="5" max="10" width="10.8515625" style="32" customWidth="1"/>
    <col min="11" max="11" width="12.140625" style="32" customWidth="1"/>
    <col min="12" max="12" width="10.8515625" style="32" customWidth="1"/>
    <col min="13" max="14" width="11.7109375" style="32" customWidth="1"/>
    <col min="15" max="15" width="10.8515625" style="83" customWidth="1"/>
    <col min="16" max="16" width="18.421875" style="32" customWidth="1"/>
    <col min="17" max="17" width="18.421875" style="35" customWidth="1"/>
    <col min="18" max="18" width="27.140625" style="35" customWidth="1"/>
    <col min="19" max="19" width="11.28125" style="35" customWidth="1"/>
    <col min="20" max="20" width="10.8515625" style="35" customWidth="1"/>
    <col min="21" max="16384" width="10.8515625" style="32" customWidth="1"/>
  </cols>
  <sheetData>
    <row r="1" spans="1:20" ht="20.25">
      <c r="A1" s="36" t="s">
        <v>23</v>
      </c>
      <c r="P1" s="32" t="s">
        <v>70</v>
      </c>
      <c r="Q1" s="35" t="s">
        <v>69</v>
      </c>
      <c r="R1" s="27" t="s">
        <v>45</v>
      </c>
      <c r="S1" s="27" t="s">
        <v>2</v>
      </c>
      <c r="T1" s="27" t="s">
        <v>6</v>
      </c>
    </row>
    <row r="2" spans="2:20" s="35" customFormat="1" ht="18">
      <c r="B2" s="35" t="s">
        <v>22</v>
      </c>
      <c r="C2" s="35" t="s">
        <v>20</v>
      </c>
      <c r="D2" s="35" t="s">
        <v>21</v>
      </c>
      <c r="E2" s="35" t="s">
        <v>8</v>
      </c>
      <c r="F2" s="35" t="s">
        <v>9</v>
      </c>
      <c r="G2" s="35" t="s">
        <v>12</v>
      </c>
      <c r="H2" s="35" t="s">
        <v>13</v>
      </c>
      <c r="I2" s="35" t="s">
        <v>14</v>
      </c>
      <c r="J2" s="35" t="s">
        <v>15</v>
      </c>
      <c r="K2" s="35" t="s">
        <v>16</v>
      </c>
      <c r="L2" s="35" t="s">
        <v>17</v>
      </c>
      <c r="M2" s="35" t="s">
        <v>18</v>
      </c>
      <c r="N2" s="35" t="s">
        <v>19</v>
      </c>
      <c r="O2" s="84"/>
      <c r="P2" s="86">
        <v>43160</v>
      </c>
      <c r="Q2" s="87">
        <f aca="true" t="shared" si="0" ref="Q2:Q10">SUM(R2:T2)</f>
        <v>1419</v>
      </c>
      <c r="R2" s="87">
        <v>694</v>
      </c>
      <c r="S2" s="87">
        <v>700</v>
      </c>
      <c r="T2" s="87">
        <v>25</v>
      </c>
    </row>
    <row r="3" spans="1:20" ht="18">
      <c r="A3" s="22"/>
      <c r="B3" s="22"/>
      <c r="C3" s="33"/>
      <c r="P3" s="86">
        <v>43160</v>
      </c>
      <c r="Q3" s="87">
        <f t="shared" si="0"/>
        <v>623</v>
      </c>
      <c r="R3" s="87">
        <v>451</v>
      </c>
      <c r="S3" s="87">
        <v>150</v>
      </c>
      <c r="T3" s="87">
        <v>22</v>
      </c>
    </row>
    <row r="4" spans="1:20" ht="18">
      <c r="A4" s="22" t="s">
        <v>45</v>
      </c>
      <c r="B4" s="73">
        <f>SUM(C4:N4)</f>
        <v>22567</v>
      </c>
      <c r="C4" s="74">
        <f>44+15+58</f>
        <v>117</v>
      </c>
      <c r="D4" s="74">
        <f>15+105+379+704+725+506+979+959+855+1772+895+540+662+600+428+825+419+495+307+589+635</f>
        <v>13394</v>
      </c>
      <c r="E4" s="74">
        <f>R12</f>
        <v>2889</v>
      </c>
      <c r="F4" s="74">
        <f>R26</f>
        <v>852</v>
      </c>
      <c r="G4" s="74">
        <f>R41</f>
        <v>3445</v>
      </c>
      <c r="H4" s="74">
        <f>R51</f>
        <v>851</v>
      </c>
      <c r="I4" s="74">
        <f>R58</f>
        <v>191</v>
      </c>
      <c r="J4" s="74">
        <f>R64</f>
        <v>102</v>
      </c>
      <c r="K4" s="74">
        <f>R72</f>
        <v>343</v>
      </c>
      <c r="L4" s="74">
        <f>R80</f>
        <v>383</v>
      </c>
      <c r="M4" s="74"/>
      <c r="N4" s="74"/>
      <c r="O4" s="85"/>
      <c r="P4" s="86">
        <v>43165</v>
      </c>
      <c r="Q4" s="87">
        <f t="shared" si="0"/>
        <v>303</v>
      </c>
      <c r="R4" s="87">
        <v>150</v>
      </c>
      <c r="S4" s="87">
        <v>150</v>
      </c>
      <c r="T4" s="87">
        <v>3</v>
      </c>
    </row>
    <row r="5" spans="1:20" ht="18">
      <c r="A5" s="22" t="s">
        <v>2</v>
      </c>
      <c r="B5" s="73">
        <f>SUM(C5:N5)</f>
        <v>12350</v>
      </c>
      <c r="C5" s="74"/>
      <c r="D5" s="74">
        <f>1800+750+1150+350+1650+200+350+900</f>
        <v>7150</v>
      </c>
      <c r="E5" s="74">
        <f>S12</f>
        <v>2350</v>
      </c>
      <c r="F5" s="74">
        <f>+S26</f>
        <v>800</v>
      </c>
      <c r="G5" s="74">
        <f>S41</f>
        <v>1200</v>
      </c>
      <c r="H5" s="74">
        <f>S51</f>
        <v>650</v>
      </c>
      <c r="I5" s="74"/>
      <c r="J5" s="74"/>
      <c r="K5" s="74"/>
      <c r="L5" s="74">
        <f>S80</f>
        <v>200</v>
      </c>
      <c r="M5" s="74"/>
      <c r="N5" s="74"/>
      <c r="O5" s="85"/>
      <c r="P5" s="86">
        <v>43165</v>
      </c>
      <c r="Q5" s="87">
        <f t="shared" si="0"/>
        <v>222</v>
      </c>
      <c r="R5" s="87">
        <v>222</v>
      </c>
      <c r="S5" s="87"/>
      <c r="T5" s="87"/>
    </row>
    <row r="6" spans="1:20" ht="18">
      <c r="A6" s="27" t="s">
        <v>109</v>
      </c>
      <c r="B6" s="73">
        <f>B5+B4</f>
        <v>34917</v>
      </c>
      <c r="C6" s="73">
        <f>C5+C4</f>
        <v>117</v>
      </c>
      <c r="D6" s="73">
        <f aca="true" t="shared" si="1" ref="D6:N6">D5+D4</f>
        <v>20544</v>
      </c>
      <c r="E6" s="73">
        <f t="shared" si="1"/>
        <v>5239</v>
      </c>
      <c r="F6" s="73">
        <f t="shared" si="1"/>
        <v>1652</v>
      </c>
      <c r="G6" s="73">
        <f t="shared" si="1"/>
        <v>4645</v>
      </c>
      <c r="H6" s="73">
        <f t="shared" si="1"/>
        <v>1501</v>
      </c>
      <c r="I6" s="73">
        <f t="shared" si="1"/>
        <v>191</v>
      </c>
      <c r="J6" s="73">
        <f t="shared" si="1"/>
        <v>102</v>
      </c>
      <c r="K6" s="73">
        <f t="shared" si="1"/>
        <v>343</v>
      </c>
      <c r="L6" s="73">
        <f t="shared" si="1"/>
        <v>583</v>
      </c>
      <c r="M6" s="73">
        <f t="shared" si="1"/>
        <v>0</v>
      </c>
      <c r="N6" s="73">
        <f t="shared" si="1"/>
        <v>0</v>
      </c>
      <c r="O6" s="85"/>
      <c r="P6" s="86">
        <v>43168</v>
      </c>
      <c r="Q6" s="87">
        <f t="shared" si="0"/>
        <v>222</v>
      </c>
      <c r="R6" s="87">
        <v>222</v>
      </c>
      <c r="S6" s="87"/>
      <c r="T6" s="87"/>
    </row>
    <row r="7" spans="1:20" ht="18">
      <c r="A7" s="22"/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85"/>
      <c r="P7" s="86">
        <v>43168</v>
      </c>
      <c r="Q7" s="87">
        <f t="shared" si="0"/>
        <v>247</v>
      </c>
      <c r="R7" s="87">
        <v>222</v>
      </c>
      <c r="S7" s="87"/>
      <c r="T7" s="87">
        <v>25</v>
      </c>
    </row>
    <row r="8" spans="1:20" ht="18">
      <c r="A8" s="22" t="s">
        <v>6</v>
      </c>
      <c r="B8" s="73">
        <f>SUM(C8:N8)</f>
        <v>1622</v>
      </c>
      <c r="C8" s="74">
        <f>43+7+15</f>
        <v>65</v>
      </c>
      <c r="D8" s="74">
        <f>95+70+47+120+96+98+92+60+120+15+80+60+50+40+7+55+19</f>
        <v>1124</v>
      </c>
      <c r="E8" s="74">
        <f>T12</f>
        <v>139</v>
      </c>
      <c r="F8" s="74">
        <f>T26</f>
        <v>74</v>
      </c>
      <c r="G8" s="74">
        <f>T41</f>
        <v>113</v>
      </c>
      <c r="H8" s="74">
        <f>T51</f>
        <v>45</v>
      </c>
      <c r="I8" s="74">
        <f>T58</f>
        <v>12</v>
      </c>
      <c r="J8" s="74">
        <f>T64</f>
        <v>12</v>
      </c>
      <c r="K8" s="74">
        <f>T72</f>
        <v>18</v>
      </c>
      <c r="L8" s="74">
        <f>T80</f>
        <v>20</v>
      </c>
      <c r="M8" s="74"/>
      <c r="N8" s="74"/>
      <c r="O8" s="85"/>
      <c r="P8" s="86">
        <v>43179</v>
      </c>
      <c r="Q8" s="87">
        <f t="shared" si="0"/>
        <v>243</v>
      </c>
      <c r="R8" s="87">
        <v>238</v>
      </c>
      <c r="S8" s="87"/>
      <c r="T8" s="87">
        <v>5</v>
      </c>
    </row>
    <row r="9" spans="1:20" ht="18">
      <c r="A9" s="22" t="s">
        <v>5</v>
      </c>
      <c r="B9" s="73">
        <f>SUM(C9:N9)</f>
        <v>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85"/>
      <c r="P9" s="86">
        <v>43179</v>
      </c>
      <c r="Q9" s="87">
        <f t="shared" si="0"/>
        <v>30</v>
      </c>
      <c r="R9" s="87">
        <v>30</v>
      </c>
      <c r="S9" s="87"/>
      <c r="T9" s="87"/>
    </row>
    <row r="10" spans="1:20" ht="18">
      <c r="A10" s="22" t="s">
        <v>40</v>
      </c>
      <c r="B10" s="91">
        <f>SUM(C10:N10)</f>
        <v>1.3800000000000001</v>
      </c>
      <c r="C10" s="90">
        <v>0.1</v>
      </c>
      <c r="D10" s="90">
        <v>0.15</v>
      </c>
      <c r="E10" s="90">
        <v>0.19</v>
      </c>
      <c r="F10" s="90">
        <v>0.18</v>
      </c>
      <c r="G10" s="90">
        <v>0.21</v>
      </c>
      <c r="H10" s="90">
        <v>0.23</v>
      </c>
      <c r="I10" s="90">
        <v>0.19</v>
      </c>
      <c r="J10" s="90">
        <v>0.07</v>
      </c>
      <c r="K10" s="90">
        <v>0.06</v>
      </c>
      <c r="L10" s="90"/>
      <c r="M10" s="90"/>
      <c r="N10" s="90"/>
      <c r="O10" s="85"/>
      <c r="P10" s="86">
        <v>43180</v>
      </c>
      <c r="Q10" s="87">
        <f t="shared" si="0"/>
        <v>2069</v>
      </c>
      <c r="R10" s="87">
        <v>660</v>
      </c>
      <c r="S10" s="87">
        <v>1350</v>
      </c>
      <c r="T10" s="87">
        <v>59</v>
      </c>
    </row>
    <row r="11" spans="1:20" ht="18">
      <c r="A11" s="27" t="s">
        <v>109</v>
      </c>
      <c r="B11" s="73">
        <f>SUM(B8:B10)</f>
        <v>1623.38</v>
      </c>
      <c r="C11" s="73">
        <f aca="true" t="shared" si="2" ref="C11:N11">SUM(C8:C10)</f>
        <v>65.1</v>
      </c>
      <c r="D11" s="73">
        <f t="shared" si="2"/>
        <v>1124.15</v>
      </c>
      <c r="E11" s="73">
        <f t="shared" si="2"/>
        <v>139.19</v>
      </c>
      <c r="F11" s="73">
        <f t="shared" si="2"/>
        <v>74.18</v>
      </c>
      <c r="G11" s="73">
        <f t="shared" si="2"/>
        <v>113.21</v>
      </c>
      <c r="H11" s="73">
        <f t="shared" si="2"/>
        <v>45.23</v>
      </c>
      <c r="I11" s="73">
        <f t="shared" si="2"/>
        <v>12.19</v>
      </c>
      <c r="J11" s="73">
        <f t="shared" si="2"/>
        <v>12.07</v>
      </c>
      <c r="K11" s="73">
        <f t="shared" si="2"/>
        <v>18.06</v>
      </c>
      <c r="L11" s="73">
        <f t="shared" si="2"/>
        <v>20</v>
      </c>
      <c r="M11" s="73">
        <f t="shared" si="2"/>
        <v>0</v>
      </c>
      <c r="N11" s="73">
        <f t="shared" si="2"/>
        <v>0</v>
      </c>
      <c r="O11" s="85"/>
      <c r="R11" s="87"/>
      <c r="S11" s="87"/>
      <c r="T11" s="87"/>
    </row>
    <row r="12" spans="1:20" ht="18">
      <c r="A12" s="22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85"/>
      <c r="P12" s="32" t="s">
        <v>39</v>
      </c>
      <c r="Q12" s="87">
        <f>SUM(R12:T12)</f>
        <v>5378</v>
      </c>
      <c r="R12" s="87">
        <f>SUM(R2:R11)</f>
        <v>2889</v>
      </c>
      <c r="S12" s="87">
        <f>SUM(S2:S11)</f>
        <v>2350</v>
      </c>
      <c r="T12" s="87">
        <f>SUM(T2:T11)</f>
        <v>139</v>
      </c>
    </row>
    <row r="13" spans="1:20" ht="18">
      <c r="A13" s="28" t="s">
        <v>1</v>
      </c>
      <c r="B13" s="73">
        <f>SUM(C13:N13)</f>
        <v>36540.380000000005</v>
      </c>
      <c r="C13" s="74">
        <f>C11+C6</f>
        <v>182.1</v>
      </c>
      <c r="D13" s="74">
        <f aca="true" t="shared" si="3" ref="D13:N13">D11+D6</f>
        <v>21668.15</v>
      </c>
      <c r="E13" s="74">
        <f t="shared" si="3"/>
        <v>5378.19</v>
      </c>
      <c r="F13" s="74">
        <f t="shared" si="3"/>
        <v>1726.18</v>
      </c>
      <c r="G13" s="74">
        <f t="shared" si="3"/>
        <v>4758.21</v>
      </c>
      <c r="H13" s="74">
        <f t="shared" si="3"/>
        <v>1546.23</v>
      </c>
      <c r="I13" s="74">
        <f t="shared" si="3"/>
        <v>203.19</v>
      </c>
      <c r="J13" s="74">
        <f t="shared" si="3"/>
        <v>114.07</v>
      </c>
      <c r="K13" s="74">
        <f t="shared" si="3"/>
        <v>361.06</v>
      </c>
      <c r="L13" s="74">
        <f t="shared" si="3"/>
        <v>603</v>
      </c>
      <c r="M13" s="74">
        <f t="shared" si="3"/>
        <v>0</v>
      </c>
      <c r="N13" s="74">
        <f t="shared" si="3"/>
        <v>0</v>
      </c>
      <c r="O13" s="85"/>
      <c r="P13" s="32" t="s">
        <v>62</v>
      </c>
      <c r="Q13" s="92">
        <f>SUM(Q2:Q11)-Q12</f>
        <v>0</v>
      </c>
      <c r="R13" s="87"/>
      <c r="S13" s="87"/>
      <c r="T13" s="87"/>
    </row>
    <row r="14" spans="1:15" ht="18">
      <c r="A14" s="21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85"/>
    </row>
    <row r="15" spans="1:20" ht="18">
      <c r="A15" s="2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85"/>
      <c r="P15" s="32" t="s">
        <v>70</v>
      </c>
      <c r="Q15" s="35" t="s">
        <v>69</v>
      </c>
      <c r="R15" s="27" t="s">
        <v>45</v>
      </c>
      <c r="S15" s="27" t="s">
        <v>2</v>
      </c>
      <c r="T15" s="27" t="s">
        <v>6</v>
      </c>
    </row>
    <row r="16" spans="1:20" ht="18">
      <c r="A16" s="27"/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85"/>
      <c r="P16" s="86">
        <v>43193</v>
      </c>
      <c r="Q16" s="87">
        <f aca="true" t="shared" si="4" ref="Q16:Q24">SUM(R16:T16)</f>
        <v>124</v>
      </c>
      <c r="R16" s="87">
        <v>118</v>
      </c>
      <c r="S16" s="87"/>
      <c r="T16" s="87">
        <v>6</v>
      </c>
    </row>
    <row r="17" spans="1:20" ht="18">
      <c r="A17" s="22"/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85"/>
      <c r="P17" s="86">
        <v>43193</v>
      </c>
      <c r="Q17" s="87">
        <f t="shared" si="4"/>
        <v>15</v>
      </c>
      <c r="R17" s="87">
        <v>15</v>
      </c>
      <c r="S17" s="87"/>
      <c r="T17" s="87"/>
    </row>
    <row r="18" spans="1:20" ht="18">
      <c r="A18" s="22"/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85"/>
      <c r="P18" s="86">
        <v>43196</v>
      </c>
      <c r="Q18" s="87">
        <f t="shared" si="4"/>
        <v>58</v>
      </c>
      <c r="R18" s="87">
        <v>58</v>
      </c>
      <c r="S18" s="87"/>
      <c r="T18" s="87"/>
    </row>
    <row r="19" spans="1:20" ht="18">
      <c r="A19" s="22"/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85"/>
      <c r="P19" s="86">
        <v>43203</v>
      </c>
      <c r="Q19" s="87">
        <f t="shared" si="4"/>
        <v>512</v>
      </c>
      <c r="R19" s="87">
        <v>294</v>
      </c>
      <c r="S19" s="87">
        <v>150</v>
      </c>
      <c r="T19" s="87">
        <v>68</v>
      </c>
    </row>
    <row r="20" spans="1:20" ht="18">
      <c r="A20" s="22"/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85"/>
      <c r="P20" s="86">
        <v>43207</v>
      </c>
      <c r="Q20" s="87">
        <f t="shared" si="4"/>
        <v>297</v>
      </c>
      <c r="R20" s="87">
        <v>147</v>
      </c>
      <c r="S20" s="87">
        <v>150</v>
      </c>
      <c r="T20" s="87"/>
    </row>
    <row r="21" spans="1:20" ht="18">
      <c r="A21" s="22"/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85"/>
      <c r="P21" s="86">
        <v>43213</v>
      </c>
      <c r="Q21" s="87">
        <f t="shared" si="4"/>
        <v>215</v>
      </c>
      <c r="R21" s="87">
        <v>15</v>
      </c>
      <c r="S21" s="87">
        <v>200</v>
      </c>
      <c r="T21" s="87"/>
    </row>
    <row r="22" spans="1:20" ht="18">
      <c r="A22" s="22"/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85"/>
      <c r="P22" s="86">
        <v>43213</v>
      </c>
      <c r="Q22" s="87">
        <f t="shared" si="4"/>
        <v>15</v>
      </c>
      <c r="R22" s="87">
        <v>15</v>
      </c>
      <c r="S22" s="87"/>
      <c r="T22" s="87"/>
    </row>
    <row r="23" spans="1:20" ht="18">
      <c r="A23" s="22"/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85"/>
      <c r="P23" s="86">
        <v>43216</v>
      </c>
      <c r="Q23" s="87">
        <f t="shared" si="4"/>
        <v>252</v>
      </c>
      <c r="R23" s="87">
        <v>102</v>
      </c>
      <c r="S23" s="87">
        <v>150</v>
      </c>
      <c r="T23" s="87"/>
    </row>
    <row r="24" spans="1:20" ht="18">
      <c r="A24" s="22"/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85"/>
      <c r="P24" s="86">
        <v>43216</v>
      </c>
      <c r="Q24" s="87">
        <f t="shared" si="4"/>
        <v>238</v>
      </c>
      <c r="R24" s="87">
        <v>88</v>
      </c>
      <c r="S24" s="87">
        <v>150</v>
      </c>
      <c r="T24" s="87"/>
    </row>
    <row r="25" spans="1:16" ht="18">
      <c r="A25" s="22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85"/>
      <c r="P25" s="86"/>
    </row>
    <row r="26" spans="1:20" ht="18">
      <c r="A26" s="22"/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85"/>
      <c r="P26" s="32" t="s">
        <v>41</v>
      </c>
      <c r="Q26" s="87">
        <f>SUM(R26:T26)</f>
        <v>1726</v>
      </c>
      <c r="R26" s="87">
        <f>SUM(R16:R25)</f>
        <v>852</v>
      </c>
      <c r="S26" s="87">
        <f>SUM(S16:S25)</f>
        <v>800</v>
      </c>
      <c r="T26" s="87">
        <f>SUM(T16:T25)</f>
        <v>74</v>
      </c>
    </row>
    <row r="27" spans="1:17" ht="18">
      <c r="A27" s="22"/>
      <c r="B27" s="7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85"/>
      <c r="P27" s="32" t="s">
        <v>62</v>
      </c>
      <c r="Q27" s="92">
        <f>SUM(Q16:Q25)-Q26</f>
        <v>0</v>
      </c>
    </row>
    <row r="28" spans="1:17" ht="18">
      <c r="A28" s="22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85"/>
      <c r="Q28" s="92"/>
    </row>
    <row r="29" spans="1:20" ht="18">
      <c r="A29" s="22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85"/>
      <c r="P29" s="32" t="s">
        <v>70</v>
      </c>
      <c r="Q29" s="35" t="s">
        <v>69</v>
      </c>
      <c r="R29" s="27" t="s">
        <v>45</v>
      </c>
      <c r="S29" s="27" t="s">
        <v>2</v>
      </c>
      <c r="T29" s="27" t="s">
        <v>6</v>
      </c>
    </row>
    <row r="30" spans="1:20" ht="18">
      <c r="A30" s="22"/>
      <c r="B30" s="7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85"/>
      <c r="P30" s="86">
        <v>43223</v>
      </c>
      <c r="Q30" s="87">
        <f aca="true" t="shared" si="5" ref="Q30:Q39">SUM(R30:T30)</f>
        <v>250</v>
      </c>
      <c r="R30" s="87"/>
      <c r="S30" s="87">
        <v>250</v>
      </c>
      <c r="T30" s="87"/>
    </row>
    <row r="31" spans="1:20" ht="18">
      <c r="A31" s="22"/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85"/>
      <c r="P31" s="86">
        <v>43228</v>
      </c>
      <c r="Q31" s="87">
        <f t="shared" si="5"/>
        <v>387</v>
      </c>
      <c r="R31" s="87">
        <v>188</v>
      </c>
      <c r="S31" s="87">
        <v>150</v>
      </c>
      <c r="T31" s="87">
        <v>49</v>
      </c>
    </row>
    <row r="32" spans="1:20" ht="18">
      <c r="A32" s="22"/>
      <c r="B32" s="7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85"/>
      <c r="P32" s="86">
        <v>43231</v>
      </c>
      <c r="Q32" s="87">
        <f t="shared" si="5"/>
        <v>946</v>
      </c>
      <c r="R32" s="87">
        <v>924</v>
      </c>
      <c r="S32" s="87"/>
      <c r="T32" s="87">
        <v>22</v>
      </c>
    </row>
    <row r="33" spans="1:20" ht="18">
      <c r="A33" s="22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85"/>
      <c r="P33" s="86">
        <v>43234</v>
      </c>
      <c r="Q33" s="87">
        <f t="shared" si="5"/>
        <v>1547</v>
      </c>
      <c r="R33" s="87">
        <v>1083</v>
      </c>
      <c r="S33" s="87">
        <v>450</v>
      </c>
      <c r="T33" s="87">
        <v>14</v>
      </c>
    </row>
    <row r="34" spans="1:20" ht="18">
      <c r="A34" s="22"/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85"/>
      <c r="P34" s="86">
        <v>43236</v>
      </c>
      <c r="Q34" s="87">
        <f t="shared" si="5"/>
        <v>753</v>
      </c>
      <c r="R34" s="87">
        <v>533</v>
      </c>
      <c r="S34" s="87">
        <v>200</v>
      </c>
      <c r="T34" s="87">
        <v>20</v>
      </c>
    </row>
    <row r="35" spans="1:20" ht="18">
      <c r="A35" s="22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85"/>
      <c r="P35" s="86">
        <v>43237</v>
      </c>
      <c r="Q35" s="87">
        <f t="shared" si="5"/>
        <v>145</v>
      </c>
      <c r="R35" s="87">
        <v>145</v>
      </c>
      <c r="S35" s="87"/>
      <c r="T35" s="87"/>
    </row>
    <row r="36" spans="1:20" ht="18">
      <c r="A36" s="22"/>
      <c r="B36" s="7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85"/>
      <c r="P36" s="86">
        <v>43244</v>
      </c>
      <c r="Q36" s="87">
        <f t="shared" si="5"/>
        <v>281</v>
      </c>
      <c r="R36" s="87">
        <v>281</v>
      </c>
      <c r="S36" s="87"/>
      <c r="T36" s="87"/>
    </row>
    <row r="37" spans="1:20" ht="18">
      <c r="A37" s="22"/>
      <c r="B37" s="7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85"/>
      <c r="P37" s="86">
        <v>43244</v>
      </c>
      <c r="Q37" s="87">
        <f t="shared" si="5"/>
        <v>15</v>
      </c>
      <c r="R37" s="87">
        <v>15</v>
      </c>
      <c r="S37" s="87"/>
      <c r="T37" s="87"/>
    </row>
    <row r="38" spans="1:20" ht="18">
      <c r="A38" s="22"/>
      <c r="B38" s="7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85"/>
      <c r="P38" s="86">
        <v>43251</v>
      </c>
      <c r="Q38" s="87">
        <f t="shared" si="5"/>
        <v>419</v>
      </c>
      <c r="R38" s="87">
        <v>261</v>
      </c>
      <c r="S38" s="87">
        <v>150</v>
      </c>
      <c r="T38" s="87">
        <v>8</v>
      </c>
    </row>
    <row r="39" spans="1:20" ht="18">
      <c r="A39" s="22"/>
      <c r="B39" s="73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85"/>
      <c r="P39" s="86">
        <v>43251</v>
      </c>
      <c r="Q39" s="87">
        <f t="shared" si="5"/>
        <v>15</v>
      </c>
      <c r="R39" s="87">
        <v>15</v>
      </c>
      <c r="S39" s="87"/>
      <c r="T39" s="87"/>
    </row>
    <row r="40" spans="1:16" ht="18">
      <c r="A40" s="22"/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85"/>
      <c r="P40" s="86"/>
    </row>
    <row r="41" spans="1:20" ht="18">
      <c r="A41" s="22"/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85"/>
      <c r="P41" s="32" t="s">
        <v>33</v>
      </c>
      <c r="Q41" s="87">
        <f>SUM(R41:T41)</f>
        <v>4758</v>
      </c>
      <c r="R41" s="87">
        <f>SUM(R30:R40)</f>
        <v>3445</v>
      </c>
      <c r="S41" s="87">
        <f>SUM(S30:S40)</f>
        <v>1200</v>
      </c>
      <c r="T41" s="87">
        <f>SUM(T30:T40)</f>
        <v>113</v>
      </c>
    </row>
    <row r="42" spans="1:17" ht="18">
      <c r="A42" s="22"/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85"/>
      <c r="P42" s="32" t="s">
        <v>62</v>
      </c>
      <c r="Q42" s="92">
        <f>SUM(Q30:Q40)-Q41</f>
        <v>0</v>
      </c>
    </row>
    <row r="43" spans="1:17" ht="18">
      <c r="A43" s="22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85"/>
      <c r="Q43" s="92"/>
    </row>
    <row r="44" spans="1:20" ht="18">
      <c r="A44" s="22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85"/>
      <c r="P44" s="32" t="s">
        <v>70</v>
      </c>
      <c r="Q44" s="35" t="s">
        <v>69</v>
      </c>
      <c r="R44" s="27" t="s">
        <v>45</v>
      </c>
      <c r="S44" s="27" t="s">
        <v>2</v>
      </c>
      <c r="T44" s="27" t="s">
        <v>6</v>
      </c>
    </row>
    <row r="45" spans="1:20" ht="18">
      <c r="A45" s="22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85"/>
      <c r="P45" s="86">
        <v>43263</v>
      </c>
      <c r="Q45" s="87">
        <f>SUM(R45:T45)</f>
        <v>816</v>
      </c>
      <c r="R45" s="87">
        <v>496</v>
      </c>
      <c r="S45" s="87">
        <v>300</v>
      </c>
      <c r="T45" s="87">
        <v>20</v>
      </c>
    </row>
    <row r="46" spans="1:20" ht="18">
      <c r="A46" s="22"/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85"/>
      <c r="P46" s="86">
        <v>43272</v>
      </c>
      <c r="Q46" s="87">
        <f>SUM(R46:T46)</f>
        <v>610</v>
      </c>
      <c r="R46" s="87">
        <v>235</v>
      </c>
      <c r="S46" s="87">
        <v>350</v>
      </c>
      <c r="T46" s="87">
        <v>25</v>
      </c>
    </row>
    <row r="47" spans="1:20" ht="18">
      <c r="A47" s="22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85"/>
      <c r="P47" s="86">
        <v>43272</v>
      </c>
      <c r="Q47" s="87">
        <f>SUM(R47:T47)</f>
        <v>45</v>
      </c>
      <c r="R47" s="87">
        <v>45</v>
      </c>
      <c r="S47" s="87"/>
      <c r="T47" s="87"/>
    </row>
    <row r="48" spans="1:20" ht="18">
      <c r="A48" s="22"/>
      <c r="B48" s="73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85"/>
      <c r="P48" s="86">
        <v>43279</v>
      </c>
      <c r="Q48" s="87">
        <f>SUM(R48:T48)</f>
        <v>60</v>
      </c>
      <c r="R48" s="87">
        <v>60</v>
      </c>
      <c r="S48" s="87"/>
      <c r="T48" s="87"/>
    </row>
    <row r="49" spans="1:20" ht="18">
      <c r="A49" s="22"/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85"/>
      <c r="P49" s="86">
        <v>43280</v>
      </c>
      <c r="Q49" s="87">
        <f>SUM(R49:T49)</f>
        <v>15</v>
      </c>
      <c r="R49" s="87">
        <v>15</v>
      </c>
      <c r="S49" s="87"/>
      <c r="T49" s="87"/>
    </row>
    <row r="50" spans="1:16" ht="18">
      <c r="A50" s="22"/>
      <c r="B50" s="73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85"/>
      <c r="P50" s="86"/>
    </row>
    <row r="51" spans="1:20" ht="18">
      <c r="A51" s="22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85"/>
      <c r="P51" s="32" t="s">
        <v>54</v>
      </c>
      <c r="Q51" s="87">
        <f>SUM(R51:T51)</f>
        <v>1546</v>
      </c>
      <c r="R51" s="87">
        <f>SUM(R45:R50)</f>
        <v>851</v>
      </c>
      <c r="S51" s="87">
        <f>SUM(S45:S50)</f>
        <v>650</v>
      </c>
      <c r="T51" s="87">
        <f>SUM(T45:T50)</f>
        <v>45</v>
      </c>
    </row>
    <row r="52" spans="1:20" ht="18">
      <c r="A52" s="22"/>
      <c r="B52" s="73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85"/>
      <c r="P52" s="32" t="s">
        <v>62</v>
      </c>
      <c r="Q52" s="92">
        <f>SUM(Q45:Q50)-Q51</f>
        <v>0</v>
      </c>
      <c r="R52" s="87"/>
      <c r="S52" s="87"/>
      <c r="T52" s="87"/>
    </row>
    <row r="53" spans="1:20" ht="18">
      <c r="A53" s="22"/>
      <c r="B53" s="73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85"/>
      <c r="Q53" s="87"/>
      <c r="R53" s="87"/>
      <c r="S53" s="87"/>
      <c r="T53" s="87"/>
    </row>
    <row r="54" spans="1:20" ht="18">
      <c r="A54" s="22"/>
      <c r="B54" s="7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85"/>
      <c r="P54" s="32" t="s">
        <v>70</v>
      </c>
      <c r="Q54" s="35" t="s">
        <v>69</v>
      </c>
      <c r="R54" s="27" t="s">
        <v>45</v>
      </c>
      <c r="S54" s="27" t="s">
        <v>2</v>
      </c>
      <c r="T54" s="27" t="s">
        <v>6</v>
      </c>
    </row>
    <row r="55" spans="1:20" ht="18">
      <c r="A55" s="22"/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85"/>
      <c r="P55" s="86">
        <v>43297</v>
      </c>
      <c r="Q55" s="87">
        <f>SUM(R55:T55)</f>
        <v>131</v>
      </c>
      <c r="R55" s="87">
        <v>131</v>
      </c>
      <c r="S55" s="87"/>
      <c r="T55" s="87"/>
    </row>
    <row r="56" spans="1:20" ht="18">
      <c r="A56" s="22"/>
      <c r="B56" s="73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85"/>
      <c r="P56" s="86">
        <v>43307</v>
      </c>
      <c r="Q56" s="87">
        <f>SUM(R56:T56)</f>
        <v>72</v>
      </c>
      <c r="R56" s="87">
        <v>60</v>
      </c>
      <c r="S56" s="87"/>
      <c r="T56" s="87">
        <v>12</v>
      </c>
    </row>
    <row r="57" spans="1:16" ht="18">
      <c r="A57" s="22"/>
      <c r="B57" s="73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85"/>
      <c r="P57" s="86"/>
    </row>
    <row r="58" spans="1:20" ht="18">
      <c r="A58" s="22"/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85"/>
      <c r="P58" s="32" t="s">
        <v>64</v>
      </c>
      <c r="Q58" s="87">
        <f>SUM(R58:T58)</f>
        <v>203</v>
      </c>
      <c r="R58" s="87">
        <f>SUM(R55:R57)</f>
        <v>191</v>
      </c>
      <c r="S58" s="87">
        <f>SUM(S55:S57)</f>
        <v>0</v>
      </c>
      <c r="T58" s="87">
        <f>SUM(T55:T57)</f>
        <v>12</v>
      </c>
    </row>
    <row r="59" spans="1:17" ht="18">
      <c r="A59" s="22"/>
      <c r="B59" s="73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85"/>
      <c r="P59" s="32" t="s">
        <v>62</v>
      </c>
      <c r="Q59" s="92">
        <f>SUM(Q55:Q57)-Q58</f>
        <v>0</v>
      </c>
    </row>
    <row r="60" spans="1:17" ht="18">
      <c r="A60" s="22"/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85"/>
      <c r="Q60" s="92"/>
    </row>
    <row r="61" spans="1:20" ht="18">
      <c r="A61" s="2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85"/>
      <c r="P61" s="32" t="s">
        <v>70</v>
      </c>
      <c r="Q61" s="35" t="s">
        <v>69</v>
      </c>
      <c r="R61" s="27" t="s">
        <v>45</v>
      </c>
      <c r="S61" s="27" t="s">
        <v>2</v>
      </c>
      <c r="T61" s="27" t="s">
        <v>6</v>
      </c>
    </row>
    <row r="62" spans="1:20" ht="18">
      <c r="A62" s="22"/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85"/>
      <c r="P62" s="86">
        <v>43335</v>
      </c>
      <c r="Q62" s="87">
        <f>SUM(R62:T62)</f>
        <v>114</v>
      </c>
      <c r="R62" s="87">
        <v>102</v>
      </c>
      <c r="S62" s="87"/>
      <c r="T62" s="87">
        <v>12</v>
      </c>
    </row>
    <row r="63" spans="1:16" ht="18">
      <c r="A63" s="22"/>
      <c r="B63" s="73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85"/>
      <c r="P63" s="86"/>
    </row>
    <row r="64" spans="1:20" ht="18">
      <c r="A64" s="22"/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85"/>
      <c r="P64" s="32" t="s">
        <v>105</v>
      </c>
      <c r="Q64" s="87">
        <f>SUM(R64:T64)</f>
        <v>114</v>
      </c>
      <c r="R64" s="87">
        <f>SUM(R62:R63)</f>
        <v>102</v>
      </c>
      <c r="S64" s="87">
        <f>SUM(S62:S63)</f>
        <v>0</v>
      </c>
      <c r="T64" s="87">
        <f>SUM(T62:T63)</f>
        <v>12</v>
      </c>
    </row>
    <row r="65" spans="1:17" ht="18">
      <c r="A65" s="22"/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85"/>
      <c r="P65" s="32" t="s">
        <v>62</v>
      </c>
      <c r="Q65" s="92">
        <f>SUM(Q62:Q63)-Q64</f>
        <v>0</v>
      </c>
    </row>
    <row r="66" spans="1:17" ht="18">
      <c r="A66" s="22"/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85"/>
      <c r="Q66" s="92"/>
    </row>
    <row r="67" spans="1:20" ht="18">
      <c r="A67" s="22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85"/>
      <c r="P67" s="32" t="s">
        <v>70</v>
      </c>
      <c r="Q67" s="35" t="s">
        <v>69</v>
      </c>
      <c r="R67" s="27" t="s">
        <v>45</v>
      </c>
      <c r="S67" s="27" t="s">
        <v>2</v>
      </c>
      <c r="T67" s="27" t="s">
        <v>6</v>
      </c>
    </row>
    <row r="68" spans="1:20" ht="18">
      <c r="A68" s="22"/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85"/>
      <c r="P68" s="86">
        <v>43349</v>
      </c>
      <c r="Q68" s="87">
        <f>SUM(R68:T68)</f>
        <v>88</v>
      </c>
      <c r="R68" s="87">
        <v>87</v>
      </c>
      <c r="S68" s="87"/>
      <c r="T68" s="87">
        <v>1</v>
      </c>
    </row>
    <row r="69" spans="1:20" ht="18">
      <c r="A69" s="22"/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85"/>
      <c r="P69" s="86">
        <v>43362</v>
      </c>
      <c r="Q69" s="87">
        <f>SUM(R69:T69)</f>
        <v>134</v>
      </c>
      <c r="R69" s="87">
        <v>122</v>
      </c>
      <c r="S69" s="87"/>
      <c r="T69" s="87">
        <v>12</v>
      </c>
    </row>
    <row r="70" spans="1:20" ht="18">
      <c r="A70" s="22"/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85"/>
      <c r="P70" s="86">
        <v>43370</v>
      </c>
      <c r="Q70" s="87">
        <f>SUM(R70:T70)</f>
        <v>139</v>
      </c>
      <c r="R70" s="87">
        <v>134</v>
      </c>
      <c r="S70" s="87"/>
      <c r="T70" s="87">
        <v>5</v>
      </c>
    </row>
    <row r="71" spans="1:16" ht="18">
      <c r="A71" s="22"/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85"/>
      <c r="P71" s="86"/>
    </row>
    <row r="72" spans="1:20" ht="18">
      <c r="A72" s="22"/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85"/>
      <c r="P72" s="32" t="s">
        <v>65</v>
      </c>
      <c r="Q72" s="87">
        <f>SUM(R72:T72)</f>
        <v>361</v>
      </c>
      <c r="R72" s="87">
        <f>SUM(R68:R71)</f>
        <v>343</v>
      </c>
      <c r="S72" s="87">
        <f>SUM(S68:S71)</f>
        <v>0</v>
      </c>
      <c r="T72" s="87">
        <f>SUM(T68:T71)</f>
        <v>18</v>
      </c>
    </row>
    <row r="73" spans="1:17" ht="18">
      <c r="A73" s="22"/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85"/>
      <c r="P73" s="32" t="s">
        <v>62</v>
      </c>
      <c r="Q73" s="92">
        <f>SUM(Q68:Q71)-Q72</f>
        <v>0</v>
      </c>
    </row>
    <row r="74" spans="1:17" ht="18">
      <c r="A74" s="22"/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85"/>
      <c r="Q74" s="92"/>
    </row>
    <row r="75" spans="1:20" ht="18">
      <c r="A75" s="22"/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85"/>
      <c r="P75" s="32" t="s">
        <v>70</v>
      </c>
      <c r="Q75" s="35" t="s">
        <v>69</v>
      </c>
      <c r="R75" s="27" t="s">
        <v>45</v>
      </c>
      <c r="S75" s="27" t="s">
        <v>2</v>
      </c>
      <c r="T75" s="27" t="s">
        <v>6</v>
      </c>
    </row>
    <row r="76" spans="1:20" ht="18">
      <c r="A76" s="22"/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85"/>
      <c r="P76" s="86">
        <v>43375</v>
      </c>
      <c r="Q76" s="87">
        <f>SUM(R76:T76)</f>
        <v>603</v>
      </c>
      <c r="R76" s="87">
        <f>426-43</f>
        <v>383</v>
      </c>
      <c r="S76" s="87">
        <v>200</v>
      </c>
      <c r="T76" s="87">
        <v>20</v>
      </c>
    </row>
    <row r="77" spans="1:20" ht="18">
      <c r="A77" s="22"/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85"/>
      <c r="P77" s="86"/>
      <c r="Q77" s="87">
        <f>SUM(R77:T77)</f>
        <v>0</v>
      </c>
      <c r="R77" s="87"/>
      <c r="S77" s="87"/>
      <c r="T77" s="87"/>
    </row>
    <row r="78" spans="1:20" ht="18">
      <c r="A78" s="22"/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85"/>
      <c r="P78" s="86"/>
      <c r="Q78" s="87">
        <f>SUM(R78:T78)</f>
        <v>0</v>
      </c>
      <c r="R78" s="87"/>
      <c r="S78" s="87"/>
      <c r="T78" s="87"/>
    </row>
    <row r="79" spans="1:16" ht="18">
      <c r="A79" s="22"/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85"/>
      <c r="P79" s="86"/>
    </row>
    <row r="80" spans="1:20" ht="18">
      <c r="A80" s="22"/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85"/>
      <c r="P80" s="32" t="s">
        <v>94</v>
      </c>
      <c r="Q80" s="87">
        <f>SUM(R80:T80)</f>
        <v>603</v>
      </c>
      <c r="R80" s="87">
        <f>SUM(R76:R79)</f>
        <v>383</v>
      </c>
      <c r="S80" s="87">
        <f>SUM(S76:S79)</f>
        <v>200</v>
      </c>
      <c r="T80" s="87">
        <f>SUM(T76:T79)</f>
        <v>20</v>
      </c>
    </row>
    <row r="81" spans="1:17" ht="18">
      <c r="A81" s="22"/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85"/>
      <c r="P81" s="32" t="s">
        <v>62</v>
      </c>
      <c r="Q81" s="92">
        <f>SUM(Q76:Q79)-Q80</f>
        <v>0</v>
      </c>
    </row>
    <row r="82" spans="1:15" ht="18">
      <c r="A82" s="22"/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85"/>
    </row>
    <row r="83" spans="1:16" ht="18">
      <c r="A83" s="27"/>
      <c r="B83" s="73"/>
      <c r="C83" s="75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85"/>
      <c r="P83" s="32" t="s">
        <v>46</v>
      </c>
    </row>
    <row r="84" spans="1:15" ht="18">
      <c r="A84" s="27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85"/>
    </row>
    <row r="85" spans="1:15" ht="18">
      <c r="A85" s="28"/>
      <c r="B85" s="73"/>
      <c r="C85" s="75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85"/>
    </row>
    <row r="86" spans="1:14" ht="18">
      <c r="A86" s="22"/>
      <c r="B86" s="27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1:14" ht="18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zoomScalePageLayoutView="0" workbookViewId="0" topLeftCell="N1">
      <pane ySplit="1" topLeftCell="A2" activePane="bottomLeft" state="frozen"/>
      <selection pane="topLeft" activeCell="G1" sqref="G1"/>
      <selection pane="bottomLeft" activeCell="W47" sqref="W47"/>
    </sheetView>
  </sheetViews>
  <sheetFormatPr defaultColWidth="11.421875" defaultRowHeight="12.75"/>
  <cols>
    <col min="1" max="1" width="38.7109375" style="0" customWidth="1"/>
    <col min="2" max="2" width="16.28125" style="0" customWidth="1"/>
    <col min="3" max="3" width="13.7109375" style="0" customWidth="1"/>
    <col min="4" max="4" width="12.8515625" style="0" customWidth="1"/>
    <col min="5" max="5" width="11.421875" style="0" customWidth="1"/>
    <col min="6" max="6" width="13.140625" style="0" customWidth="1"/>
    <col min="7" max="10" width="11.421875" style="0" customWidth="1"/>
    <col min="11" max="11" width="13.28125" style="0" customWidth="1"/>
    <col min="12" max="12" width="11.421875" style="0" customWidth="1"/>
    <col min="13" max="13" width="11.8515625" style="0" customWidth="1"/>
    <col min="14" max="14" width="12.28125" style="0" customWidth="1"/>
    <col min="15" max="15" width="11.421875" style="88" customWidth="1"/>
    <col min="16" max="16" width="17.8515625" style="35" customWidth="1"/>
    <col min="17" max="17" width="12.7109375" style="32" customWidth="1"/>
    <col min="18" max="18" width="22.8515625" style="32" customWidth="1"/>
    <col min="19" max="19" width="21.421875" style="32" customWidth="1"/>
    <col min="20" max="20" width="19.421875" style="32" customWidth="1"/>
    <col min="21" max="21" width="14.140625" style="32" customWidth="1"/>
    <col min="22" max="22" width="18.421875" style="32" customWidth="1"/>
    <col min="23" max="23" width="14.140625" style="32" customWidth="1"/>
    <col min="24" max="27" width="11.421875" style="32" customWidth="1"/>
  </cols>
  <sheetData>
    <row r="1" spans="1:24" ht="20.25">
      <c r="A1" s="36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35" t="s">
        <v>75</v>
      </c>
      <c r="Q1" s="35" t="s">
        <v>78</v>
      </c>
      <c r="R1" s="27" t="s">
        <v>79</v>
      </c>
      <c r="S1" s="27" t="s">
        <v>80</v>
      </c>
      <c r="T1" s="27" t="s">
        <v>81</v>
      </c>
      <c r="U1" s="27" t="s">
        <v>82</v>
      </c>
      <c r="V1" s="27" t="s">
        <v>83</v>
      </c>
      <c r="W1" s="27" t="s">
        <v>84</v>
      </c>
      <c r="X1" s="27" t="s">
        <v>85</v>
      </c>
    </row>
    <row r="2" spans="1:24" ht="18">
      <c r="A2" s="35"/>
      <c r="B2" s="35" t="s">
        <v>37</v>
      </c>
      <c r="C2" s="35" t="s">
        <v>42</v>
      </c>
      <c r="D2" s="35" t="s">
        <v>43</v>
      </c>
      <c r="E2" s="35" t="s">
        <v>8</v>
      </c>
      <c r="F2" s="35" t="s">
        <v>9</v>
      </c>
      <c r="G2" s="35" t="s">
        <v>12</v>
      </c>
      <c r="H2" s="35" t="s">
        <v>13</v>
      </c>
      <c r="I2" s="35" t="s">
        <v>14</v>
      </c>
      <c r="J2" s="35" t="s">
        <v>15</v>
      </c>
      <c r="K2" s="35" t="s">
        <v>16</v>
      </c>
      <c r="L2" s="35" t="s">
        <v>17</v>
      </c>
      <c r="M2" s="35" t="s">
        <v>18</v>
      </c>
      <c r="N2" s="35" t="s">
        <v>19</v>
      </c>
      <c r="P2" s="86">
        <v>43104</v>
      </c>
      <c r="Q2" s="87">
        <f>SUM(R2:W2)</f>
        <v>100</v>
      </c>
      <c r="R2" s="87"/>
      <c r="S2" s="87"/>
      <c r="T2" s="87"/>
      <c r="U2" s="87">
        <v>100</v>
      </c>
      <c r="V2" s="87"/>
      <c r="W2" s="87"/>
      <c r="X2" s="32" t="s">
        <v>86</v>
      </c>
    </row>
    <row r="3" spans="1:24" ht="18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P3" s="86">
        <v>43116</v>
      </c>
      <c r="Q3" s="87">
        <f>SUM(R3:W3)</f>
        <v>1442</v>
      </c>
      <c r="R3" s="87"/>
      <c r="S3" s="87">
        <v>1442</v>
      </c>
      <c r="T3" s="87"/>
      <c r="U3" s="87"/>
      <c r="V3" s="87"/>
      <c r="W3" s="87"/>
      <c r="X3" s="32" t="s">
        <v>74</v>
      </c>
    </row>
    <row r="4" spans="1:24" ht="18">
      <c r="A4" s="21" t="s">
        <v>113</v>
      </c>
      <c r="B4" s="38">
        <f>SUM(C4:N4)</f>
        <v>0</v>
      </c>
      <c r="C4" s="63"/>
      <c r="D4" s="64"/>
      <c r="E4" s="65"/>
      <c r="F4" s="63"/>
      <c r="G4" s="39"/>
      <c r="H4" s="39"/>
      <c r="I4" s="39"/>
      <c r="J4" s="39"/>
      <c r="K4" s="39"/>
      <c r="L4" s="39"/>
      <c r="M4" s="39"/>
      <c r="N4" s="39"/>
      <c r="P4" s="86">
        <v>43124</v>
      </c>
      <c r="Q4" s="87">
        <f>SUM(R4:W4)</f>
        <v>25</v>
      </c>
      <c r="R4" s="87"/>
      <c r="S4" s="87">
        <v>25</v>
      </c>
      <c r="T4" s="87"/>
      <c r="U4" s="87"/>
      <c r="V4" s="87"/>
      <c r="W4" s="87"/>
      <c r="X4" s="32" t="s">
        <v>87</v>
      </c>
    </row>
    <row r="5" spans="1:14" ht="18">
      <c r="A5" s="21" t="s">
        <v>111</v>
      </c>
      <c r="B5" s="38">
        <f aca="true" t="shared" si="0" ref="B5:B10">SUM(C5:N5)</f>
        <v>1811</v>
      </c>
      <c r="C5" s="63">
        <f>S6</f>
        <v>1467</v>
      </c>
      <c r="D5" s="64">
        <f>S12</f>
        <v>344</v>
      </c>
      <c r="F5" s="63"/>
      <c r="G5" s="39"/>
      <c r="H5" s="39"/>
      <c r="I5" s="39"/>
      <c r="J5" s="39"/>
      <c r="K5" s="39"/>
      <c r="L5" s="39"/>
      <c r="M5" s="39"/>
      <c r="N5" s="39"/>
    </row>
    <row r="6" spans="1:23" ht="18">
      <c r="A6" s="21" t="s">
        <v>7</v>
      </c>
      <c r="B6" s="38">
        <f t="shared" si="0"/>
        <v>4367.67</v>
      </c>
      <c r="C6" s="63"/>
      <c r="D6" s="64">
        <f>T12</f>
        <v>1417.48</v>
      </c>
      <c r="E6" s="65">
        <f>T19</f>
        <v>913.75</v>
      </c>
      <c r="F6" s="63">
        <f>T27</f>
        <v>322.5</v>
      </c>
      <c r="G6" s="39">
        <f>T37</f>
        <v>821.69</v>
      </c>
      <c r="H6" s="39">
        <f>T43</f>
        <v>559</v>
      </c>
      <c r="I6" s="39">
        <f>T48</f>
        <v>96.75</v>
      </c>
      <c r="J6" s="39">
        <f>T50</f>
        <v>43</v>
      </c>
      <c r="K6" s="39">
        <f>T54</f>
        <v>193.5</v>
      </c>
      <c r="L6" s="39"/>
      <c r="M6" s="39"/>
      <c r="N6" s="39"/>
      <c r="P6" s="35" t="s">
        <v>88</v>
      </c>
      <c r="Q6" s="87">
        <f>SUM(R6:W6)</f>
        <v>1567</v>
      </c>
      <c r="R6" s="87">
        <f aca="true" t="shared" si="1" ref="R6:W6">SUM(R2:R5)</f>
        <v>0</v>
      </c>
      <c r="S6" s="87">
        <f t="shared" si="1"/>
        <v>1467</v>
      </c>
      <c r="T6" s="87">
        <f t="shared" si="1"/>
        <v>0</v>
      </c>
      <c r="U6" s="87">
        <f t="shared" si="1"/>
        <v>100</v>
      </c>
      <c r="V6" s="87">
        <f t="shared" si="1"/>
        <v>0</v>
      </c>
      <c r="W6" s="87">
        <f t="shared" si="1"/>
        <v>0</v>
      </c>
    </row>
    <row r="7" spans="1:23" ht="18">
      <c r="A7" s="21" t="s">
        <v>108</v>
      </c>
      <c r="B7" s="38"/>
      <c r="C7" s="63"/>
      <c r="D7" s="64"/>
      <c r="E7" s="66"/>
      <c r="F7" s="63"/>
      <c r="G7" s="39"/>
      <c r="H7" s="39"/>
      <c r="I7" s="39"/>
      <c r="J7" s="39"/>
      <c r="K7" s="39"/>
      <c r="L7" s="39"/>
      <c r="M7" s="39"/>
      <c r="N7" s="39"/>
      <c r="Q7" s="87"/>
      <c r="R7" s="87"/>
      <c r="S7" s="87"/>
      <c r="T7" s="87"/>
      <c r="U7" s="87"/>
      <c r="V7" s="87"/>
      <c r="W7" s="87"/>
    </row>
    <row r="8" spans="1:24" ht="18">
      <c r="A8" s="37" t="s">
        <v>4</v>
      </c>
      <c r="B8" s="38">
        <f t="shared" si="0"/>
        <v>2420.75</v>
      </c>
      <c r="C8" s="63">
        <f>U6</f>
        <v>100</v>
      </c>
      <c r="D8" s="64">
        <f>U12</f>
        <v>880.75</v>
      </c>
      <c r="E8" s="65">
        <f>U19</f>
        <v>756.25</v>
      </c>
      <c r="F8" s="63">
        <f>U27</f>
        <v>277.25</v>
      </c>
      <c r="G8" s="39">
        <f>U37</f>
        <v>173</v>
      </c>
      <c r="H8" s="39">
        <f>U43</f>
        <v>182</v>
      </c>
      <c r="I8" s="39">
        <v>10</v>
      </c>
      <c r="J8" s="39">
        <f>U52</f>
        <v>31.5</v>
      </c>
      <c r="K8" s="39">
        <f>U57</f>
        <v>10</v>
      </c>
      <c r="L8" s="39"/>
      <c r="M8" s="39"/>
      <c r="N8" s="39"/>
      <c r="P8" s="86">
        <v>43138</v>
      </c>
      <c r="Q8" s="87">
        <f>SUM(R8:W8)</f>
        <v>1654.75</v>
      </c>
      <c r="R8" s="87"/>
      <c r="S8" s="87">
        <v>344</v>
      </c>
      <c r="T8" s="87">
        <v>430</v>
      </c>
      <c r="U8" s="87">
        <v>880.75</v>
      </c>
      <c r="V8" s="87"/>
      <c r="W8" s="87"/>
      <c r="X8" s="32" t="s">
        <v>89</v>
      </c>
    </row>
    <row r="9" spans="1:24" ht="18">
      <c r="A9" s="37" t="s">
        <v>112</v>
      </c>
      <c r="B9" s="38">
        <f t="shared" si="0"/>
        <v>0</v>
      </c>
      <c r="C9" s="63"/>
      <c r="D9" s="64"/>
      <c r="E9" s="65"/>
      <c r="F9" s="63"/>
      <c r="G9" s="39"/>
      <c r="H9" s="39"/>
      <c r="I9" s="39"/>
      <c r="J9" s="39"/>
      <c r="K9" s="39"/>
      <c r="L9" s="39"/>
      <c r="M9" s="39"/>
      <c r="N9" s="39"/>
      <c r="P9" s="86">
        <v>43132</v>
      </c>
      <c r="Q9" s="87">
        <f>SUM(R9:W9)</f>
        <v>987.48</v>
      </c>
      <c r="R9" s="87"/>
      <c r="S9" s="87"/>
      <c r="T9" s="87">
        <v>987.48</v>
      </c>
      <c r="U9" s="87"/>
      <c r="V9" s="87"/>
      <c r="W9" s="87"/>
      <c r="X9" s="32" t="s">
        <v>73</v>
      </c>
    </row>
    <row r="10" spans="1:24" ht="18">
      <c r="A10" s="37" t="s">
        <v>103</v>
      </c>
      <c r="B10" s="38">
        <f t="shared" si="0"/>
        <v>77.22</v>
      </c>
      <c r="C10" s="67">
        <v>3.43</v>
      </c>
      <c r="D10" s="68">
        <f>19.1+15.54+W12</f>
        <v>34.64</v>
      </c>
      <c r="E10" s="69">
        <f>W19</f>
        <v>11.57</v>
      </c>
      <c r="F10" s="67">
        <f>W27</f>
        <v>9.870000000000001</v>
      </c>
      <c r="G10" s="67">
        <f>W37</f>
        <v>14.75</v>
      </c>
      <c r="H10" s="67">
        <f>W43</f>
        <v>2.96</v>
      </c>
      <c r="I10" s="67">
        <f>W48</f>
        <v>0</v>
      </c>
      <c r="J10" s="67"/>
      <c r="K10" s="67"/>
      <c r="L10" s="67"/>
      <c r="M10" s="67"/>
      <c r="N10" s="67"/>
      <c r="P10" s="86">
        <v>43153</v>
      </c>
      <c r="Q10" s="87">
        <f>SUM(R10:W10)</f>
        <v>0</v>
      </c>
      <c r="R10" s="87"/>
      <c r="S10" s="87"/>
      <c r="T10" s="87"/>
      <c r="U10" s="87"/>
      <c r="V10" s="87"/>
      <c r="W10" s="87"/>
      <c r="X10" s="32" t="s">
        <v>66</v>
      </c>
    </row>
    <row r="11" spans="1:14" ht="18">
      <c r="A11" s="24" t="s">
        <v>44</v>
      </c>
      <c r="B11" s="64">
        <f>SUM(B8:B10)</f>
        <v>2497.97</v>
      </c>
      <c r="C11" s="64">
        <f>SUM(C8:C10)</f>
        <v>103.43</v>
      </c>
      <c r="D11" s="64">
        <f aca="true" t="shared" si="2" ref="D11:N11">SUM(D8:D10)</f>
        <v>915.39</v>
      </c>
      <c r="E11" s="64">
        <f t="shared" si="2"/>
        <v>767.82</v>
      </c>
      <c r="F11" s="64">
        <f t="shared" si="2"/>
        <v>287.12</v>
      </c>
      <c r="G11" s="64">
        <f t="shared" si="2"/>
        <v>187.75</v>
      </c>
      <c r="H11" s="64">
        <f t="shared" si="2"/>
        <v>184.96</v>
      </c>
      <c r="I11" s="64">
        <f t="shared" si="2"/>
        <v>10</v>
      </c>
      <c r="J11" s="64">
        <f t="shared" si="2"/>
        <v>31.5</v>
      </c>
      <c r="K11" s="64">
        <f t="shared" si="2"/>
        <v>10</v>
      </c>
      <c r="L11" s="64">
        <f t="shared" si="2"/>
        <v>0</v>
      </c>
      <c r="M11" s="64">
        <f t="shared" si="2"/>
        <v>0</v>
      </c>
      <c r="N11" s="64">
        <f t="shared" si="2"/>
        <v>0</v>
      </c>
    </row>
    <row r="12" spans="1:23" ht="18.75" thickBot="1">
      <c r="A12" s="22"/>
      <c r="B12" s="70"/>
      <c r="C12" s="70"/>
      <c r="D12" s="70"/>
      <c r="E12" s="71"/>
      <c r="F12" s="70"/>
      <c r="G12" s="70"/>
      <c r="H12" s="70"/>
      <c r="I12" s="70"/>
      <c r="J12" s="70"/>
      <c r="K12" s="70"/>
      <c r="L12" s="70"/>
      <c r="M12" s="70"/>
      <c r="N12" s="70"/>
      <c r="P12" s="35" t="s">
        <v>90</v>
      </c>
      <c r="Q12" s="87">
        <f>SUM(R12:W12)</f>
        <v>2642.23</v>
      </c>
      <c r="R12" s="87">
        <f aca="true" t="shared" si="3" ref="R12:W12">SUM(R8:R11)</f>
        <v>0</v>
      </c>
      <c r="S12" s="87">
        <f t="shared" si="3"/>
        <v>344</v>
      </c>
      <c r="T12" s="87">
        <f t="shared" si="3"/>
        <v>1417.48</v>
      </c>
      <c r="U12" s="87">
        <f t="shared" si="3"/>
        <v>880.75</v>
      </c>
      <c r="V12" s="87">
        <f t="shared" si="3"/>
        <v>0</v>
      </c>
      <c r="W12" s="87">
        <f t="shared" si="3"/>
        <v>0</v>
      </c>
    </row>
    <row r="13" spans="1:23" ht="18">
      <c r="A13" s="28" t="s">
        <v>0</v>
      </c>
      <c r="B13" s="38">
        <f>SUM(C13:N13)</f>
        <v>8676.64</v>
      </c>
      <c r="C13" s="72">
        <f>SUM(C4:C10)</f>
        <v>1570.43</v>
      </c>
      <c r="D13" s="72">
        <f aca="true" t="shared" si="4" ref="D13:N13">SUM(D4:D10)</f>
        <v>2676.87</v>
      </c>
      <c r="E13" s="72">
        <f t="shared" si="4"/>
        <v>1681.57</v>
      </c>
      <c r="F13" s="72">
        <f t="shared" si="4"/>
        <v>609.62</v>
      </c>
      <c r="G13" s="72">
        <f t="shared" si="4"/>
        <v>1009.44</v>
      </c>
      <c r="H13" s="72">
        <f t="shared" si="4"/>
        <v>743.96</v>
      </c>
      <c r="I13" s="72">
        <f t="shared" si="4"/>
        <v>106.75</v>
      </c>
      <c r="J13" s="72">
        <f t="shared" si="4"/>
        <v>74.5</v>
      </c>
      <c r="K13" s="72">
        <f t="shared" si="4"/>
        <v>203.5</v>
      </c>
      <c r="L13" s="72">
        <f t="shared" si="4"/>
        <v>0</v>
      </c>
      <c r="M13" s="72">
        <f t="shared" si="4"/>
        <v>0</v>
      </c>
      <c r="N13" s="72">
        <f t="shared" si="4"/>
        <v>0</v>
      </c>
      <c r="Q13" s="87"/>
      <c r="R13" s="87"/>
      <c r="S13" s="87"/>
      <c r="T13" s="87"/>
      <c r="U13" s="87"/>
      <c r="V13" s="87"/>
      <c r="W13" s="87"/>
    </row>
    <row r="14" spans="1:24" ht="18">
      <c r="A14" s="27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P14" s="86">
        <v>43166</v>
      </c>
      <c r="Q14" s="87">
        <f>SUM(R14:W14)</f>
        <v>1353.75</v>
      </c>
      <c r="R14" s="87"/>
      <c r="S14" s="87"/>
      <c r="T14" s="87">
        <v>913.75</v>
      </c>
      <c r="U14" s="87">
        <v>440</v>
      </c>
      <c r="V14" s="87"/>
      <c r="W14" s="87"/>
      <c r="X14" s="32" t="s">
        <v>117</v>
      </c>
    </row>
    <row r="15" spans="16:24" ht="18">
      <c r="P15" s="86">
        <v>43168</v>
      </c>
      <c r="Q15" s="87">
        <f>SUM(R15:W15)</f>
        <v>10.09</v>
      </c>
      <c r="W15" s="87">
        <v>10.09</v>
      </c>
      <c r="X15" s="32" t="s">
        <v>59</v>
      </c>
    </row>
    <row r="16" spans="1:24" ht="18">
      <c r="A16" t="s">
        <v>71</v>
      </c>
      <c r="P16" s="86">
        <v>43181</v>
      </c>
      <c r="Q16" s="87">
        <f>SUM(R16:W16)</f>
        <v>316.25</v>
      </c>
      <c r="R16" s="87"/>
      <c r="S16" s="87"/>
      <c r="T16" s="87"/>
      <c r="U16" s="87">
        <v>316.25</v>
      </c>
      <c r="V16" s="87"/>
      <c r="W16" s="87"/>
      <c r="X16" s="32" t="s">
        <v>57</v>
      </c>
    </row>
    <row r="17" spans="1:24" ht="18">
      <c r="A17" t="s">
        <v>72</v>
      </c>
      <c r="P17" s="86">
        <v>43179</v>
      </c>
      <c r="Q17" s="87">
        <f>SUM(R17:W17)</f>
        <v>1.48</v>
      </c>
      <c r="W17" s="87">
        <v>1.48</v>
      </c>
      <c r="X17" s="32" t="s">
        <v>59</v>
      </c>
    </row>
    <row r="19" spans="16:23" ht="18">
      <c r="P19" s="35" t="s">
        <v>58</v>
      </c>
      <c r="Q19" s="87">
        <f>SUM(R19:W19)</f>
        <v>1681.57</v>
      </c>
      <c r="R19" s="87">
        <f aca="true" t="shared" si="5" ref="R19:W19">SUM(R14:R18)</f>
        <v>0</v>
      </c>
      <c r="S19" s="87">
        <f t="shared" si="5"/>
        <v>0</v>
      </c>
      <c r="T19" s="87">
        <f t="shared" si="5"/>
        <v>913.75</v>
      </c>
      <c r="U19" s="87">
        <f t="shared" si="5"/>
        <v>756.25</v>
      </c>
      <c r="V19" s="87">
        <f t="shared" si="5"/>
        <v>0</v>
      </c>
      <c r="W19" s="87">
        <f t="shared" si="5"/>
        <v>11.57</v>
      </c>
    </row>
    <row r="20" spans="17:23" ht="18">
      <c r="Q20" s="87"/>
      <c r="R20" s="87"/>
      <c r="S20" s="87"/>
      <c r="T20" s="87"/>
      <c r="U20" s="87"/>
      <c r="V20" s="87"/>
      <c r="W20" s="87"/>
    </row>
    <row r="21" spans="16:24" ht="18">
      <c r="P21" s="86">
        <v>43193</v>
      </c>
      <c r="Q21" s="87">
        <f>SUM(R21:W21)</f>
        <v>0.74</v>
      </c>
      <c r="R21" s="87"/>
      <c r="S21" s="87"/>
      <c r="T21" s="87"/>
      <c r="U21" s="87"/>
      <c r="V21" s="87"/>
      <c r="W21" s="87">
        <v>0.74</v>
      </c>
      <c r="X21" s="32" t="s">
        <v>59</v>
      </c>
    </row>
    <row r="22" spans="16:24" ht="18">
      <c r="P22" s="86">
        <v>43198</v>
      </c>
      <c r="Q22" s="87">
        <f>SUM(R22:W22)</f>
        <v>579.75</v>
      </c>
      <c r="R22" s="87"/>
      <c r="S22" s="87"/>
      <c r="T22" s="87">
        <v>322.5</v>
      </c>
      <c r="U22" s="87">
        <v>257.25</v>
      </c>
      <c r="V22" s="87"/>
      <c r="W22" s="87"/>
      <c r="X22" s="32" t="s">
        <v>11</v>
      </c>
    </row>
    <row r="23" spans="16:24" ht="18">
      <c r="P23" s="86">
        <v>43195</v>
      </c>
      <c r="Q23" s="87">
        <f>SUM(R23:W23)</f>
        <v>20</v>
      </c>
      <c r="R23" s="87"/>
      <c r="S23" s="87"/>
      <c r="T23" s="87"/>
      <c r="U23" s="87">
        <v>20</v>
      </c>
      <c r="V23" s="87"/>
      <c r="W23" s="87"/>
      <c r="X23" s="32" t="s">
        <v>100</v>
      </c>
    </row>
    <row r="24" spans="16:24" ht="18">
      <c r="P24" s="86">
        <v>43196</v>
      </c>
      <c r="Q24" s="87">
        <f>SUM(R24:W24)</f>
        <v>2.29</v>
      </c>
      <c r="R24" s="87"/>
      <c r="S24" s="87"/>
      <c r="T24" s="87"/>
      <c r="U24" s="87"/>
      <c r="V24" s="87"/>
      <c r="W24" s="87">
        <v>2.29</v>
      </c>
      <c r="X24" s="32" t="s">
        <v>116</v>
      </c>
    </row>
    <row r="25" spans="16:24" ht="18">
      <c r="P25" s="86">
        <v>43213</v>
      </c>
      <c r="Q25" s="87">
        <f>SUM(R25:W25)</f>
        <v>6.84</v>
      </c>
      <c r="R25" s="87"/>
      <c r="S25" s="87"/>
      <c r="T25" s="87"/>
      <c r="U25" s="87"/>
      <c r="V25" s="87"/>
      <c r="W25" s="87">
        <v>6.84</v>
      </c>
      <c r="X25" s="32" t="s">
        <v>116</v>
      </c>
    </row>
    <row r="27" spans="16:23" ht="18">
      <c r="P27" s="35" t="s">
        <v>10</v>
      </c>
      <c r="Q27" s="87">
        <f>SUM(R27:W27)</f>
        <v>609.62</v>
      </c>
      <c r="R27" s="87">
        <f aca="true" t="shared" si="6" ref="R27:W27">SUM(R21:R26)</f>
        <v>0</v>
      </c>
      <c r="S27" s="87">
        <f t="shared" si="6"/>
        <v>0</v>
      </c>
      <c r="T27" s="87">
        <f t="shared" si="6"/>
        <v>322.5</v>
      </c>
      <c r="U27" s="87">
        <f t="shared" si="6"/>
        <v>277.25</v>
      </c>
      <c r="V27" s="87">
        <f t="shared" si="6"/>
        <v>0</v>
      </c>
      <c r="W27" s="87">
        <f t="shared" si="6"/>
        <v>9.870000000000001</v>
      </c>
    </row>
    <row r="28" spans="17:23" ht="18">
      <c r="Q28" s="87"/>
      <c r="R28" s="87"/>
      <c r="S28" s="87"/>
      <c r="T28" s="87"/>
      <c r="U28" s="87"/>
      <c r="V28" s="87"/>
      <c r="W28" s="87"/>
    </row>
    <row r="29" spans="16:24" ht="18">
      <c r="P29" s="86">
        <v>43223</v>
      </c>
      <c r="Q29" s="87">
        <f aca="true" t="shared" si="7" ref="Q29:Q35">SUM(R29:W29)</f>
        <v>268</v>
      </c>
      <c r="R29" s="87"/>
      <c r="S29" s="87"/>
      <c r="T29" s="87">
        <v>215</v>
      </c>
      <c r="U29" s="87">
        <v>53</v>
      </c>
      <c r="V29" s="87"/>
      <c r="W29" s="87"/>
      <c r="X29" s="32" t="s">
        <v>89</v>
      </c>
    </row>
    <row r="30" spans="16:24" ht="18">
      <c r="P30" s="86">
        <v>43223</v>
      </c>
      <c r="Q30" s="87">
        <f t="shared" si="7"/>
        <v>7.55</v>
      </c>
      <c r="R30" s="87"/>
      <c r="S30" s="87"/>
      <c r="T30" s="87"/>
      <c r="U30" s="87"/>
      <c r="V30" s="87"/>
      <c r="W30" s="87">
        <v>7.55</v>
      </c>
      <c r="X30" s="32" t="s">
        <v>34</v>
      </c>
    </row>
    <row r="31" spans="16:24" ht="18">
      <c r="P31" s="86">
        <v>43237</v>
      </c>
      <c r="Q31" s="87">
        <f t="shared" si="7"/>
        <v>5.72</v>
      </c>
      <c r="R31" s="87"/>
      <c r="S31" s="87"/>
      <c r="T31" s="87"/>
      <c r="U31" s="87"/>
      <c r="V31" s="87"/>
      <c r="W31" s="87">
        <v>5.72</v>
      </c>
      <c r="X31" s="32" t="s">
        <v>116</v>
      </c>
    </row>
    <row r="32" spans="16:24" ht="18">
      <c r="P32" s="86">
        <v>43242</v>
      </c>
      <c r="Q32" s="87">
        <f t="shared" si="7"/>
        <v>120</v>
      </c>
      <c r="R32" s="87"/>
      <c r="S32" s="87"/>
      <c r="T32" s="87"/>
      <c r="U32" s="87">
        <v>120</v>
      </c>
      <c r="V32" s="87"/>
      <c r="W32" s="87"/>
      <c r="X32" s="32" t="s">
        <v>77</v>
      </c>
    </row>
    <row r="33" spans="16:24" ht="18">
      <c r="P33" s="86">
        <v>43243</v>
      </c>
      <c r="Q33" s="87">
        <f t="shared" si="7"/>
        <v>606.69</v>
      </c>
      <c r="R33" s="87"/>
      <c r="S33" s="87"/>
      <c r="T33" s="87">
        <v>606.69</v>
      </c>
      <c r="U33" s="87"/>
      <c r="V33" s="87"/>
      <c r="W33" s="87"/>
      <c r="X33" s="32" t="s">
        <v>73</v>
      </c>
    </row>
    <row r="34" spans="16:24" ht="18">
      <c r="P34" s="86">
        <v>43244</v>
      </c>
      <c r="Q34" s="87">
        <f t="shared" si="7"/>
        <v>0.74</v>
      </c>
      <c r="R34" s="87"/>
      <c r="S34" s="87"/>
      <c r="T34" s="87"/>
      <c r="U34" s="87"/>
      <c r="V34" s="87"/>
      <c r="W34" s="87">
        <v>0.74</v>
      </c>
      <c r="X34" s="32" t="s">
        <v>116</v>
      </c>
    </row>
    <row r="35" spans="16:24" ht="18">
      <c r="P35" s="86">
        <v>43251</v>
      </c>
      <c r="Q35" s="87">
        <f t="shared" si="7"/>
        <v>0.74</v>
      </c>
      <c r="R35" s="87"/>
      <c r="S35" s="87"/>
      <c r="T35" s="87"/>
      <c r="U35" s="87"/>
      <c r="V35" s="87"/>
      <c r="W35" s="87">
        <v>0.74</v>
      </c>
      <c r="X35" s="32" t="s">
        <v>34</v>
      </c>
    </row>
    <row r="36" spans="17:23" ht="18">
      <c r="Q36" s="87"/>
      <c r="R36" s="87"/>
      <c r="S36" s="87"/>
      <c r="T36" s="87"/>
      <c r="U36" s="87"/>
      <c r="V36" s="87"/>
      <c r="W36" s="87"/>
    </row>
    <row r="37" spans="16:23" ht="18">
      <c r="P37" s="35" t="s">
        <v>49</v>
      </c>
      <c r="Q37" s="87">
        <f>SUM(R37:W37)</f>
        <v>1009.44</v>
      </c>
      <c r="R37" s="87">
        <f aca="true" t="shared" si="8" ref="R37:W37">SUM(R29:R36)</f>
        <v>0</v>
      </c>
      <c r="S37" s="87">
        <f t="shared" si="8"/>
        <v>0</v>
      </c>
      <c r="T37" s="87">
        <f t="shared" si="8"/>
        <v>821.69</v>
      </c>
      <c r="U37" s="87">
        <f t="shared" si="8"/>
        <v>173</v>
      </c>
      <c r="V37" s="87">
        <f t="shared" si="8"/>
        <v>0</v>
      </c>
      <c r="W37" s="87">
        <f t="shared" si="8"/>
        <v>14.75</v>
      </c>
    </row>
    <row r="38" spans="17:23" ht="18">
      <c r="Q38" s="87"/>
      <c r="R38" s="87"/>
      <c r="S38" s="87"/>
      <c r="T38" s="87"/>
      <c r="U38" s="87"/>
      <c r="V38" s="87"/>
      <c r="W38" s="87"/>
    </row>
    <row r="39" spans="16:24" ht="18">
      <c r="P39" s="86">
        <v>43257</v>
      </c>
      <c r="Q39" s="87">
        <f>SUM(R39:W39)</f>
        <v>741</v>
      </c>
      <c r="R39" s="87"/>
      <c r="S39" s="87"/>
      <c r="T39" s="87">
        <v>559</v>
      </c>
      <c r="U39" s="87">
        <v>182</v>
      </c>
      <c r="V39" s="87"/>
      <c r="W39" s="87"/>
      <c r="X39" s="32" t="s">
        <v>89</v>
      </c>
    </row>
    <row r="40" spans="16:24" ht="18">
      <c r="P40" s="86">
        <v>43272</v>
      </c>
      <c r="Q40" s="87"/>
      <c r="R40" s="87"/>
      <c r="S40" s="87"/>
      <c r="T40" s="87"/>
      <c r="U40" s="87"/>
      <c r="V40" s="87"/>
      <c r="W40" s="87">
        <v>2.22</v>
      </c>
      <c r="X40" s="32" t="s">
        <v>53</v>
      </c>
    </row>
    <row r="41" spans="16:24" ht="18">
      <c r="P41" s="86">
        <v>43280</v>
      </c>
      <c r="Q41" s="87"/>
      <c r="R41" s="87"/>
      <c r="S41" s="87"/>
      <c r="T41" s="87"/>
      <c r="U41" s="87"/>
      <c r="V41" s="87"/>
      <c r="W41" s="87">
        <v>0.74</v>
      </c>
      <c r="X41" s="32" t="s">
        <v>53</v>
      </c>
    </row>
    <row r="42" spans="17:23" ht="18">
      <c r="Q42" s="87"/>
      <c r="R42" s="87"/>
      <c r="S42" s="87"/>
      <c r="T42" s="87"/>
      <c r="U42" s="87"/>
      <c r="V42" s="87"/>
      <c r="W42" s="87"/>
    </row>
    <row r="43" spans="16:23" ht="18">
      <c r="P43" s="35" t="s">
        <v>76</v>
      </c>
      <c r="Q43" s="87">
        <f>SUM(R43:W43)</f>
        <v>743.96</v>
      </c>
      <c r="R43" s="87">
        <f aca="true" t="shared" si="9" ref="R43:W43">SUM(R39:R42)</f>
        <v>0</v>
      </c>
      <c r="S43" s="87">
        <f t="shared" si="9"/>
        <v>0</v>
      </c>
      <c r="T43" s="87">
        <f t="shared" si="9"/>
        <v>559</v>
      </c>
      <c r="U43" s="87">
        <f t="shared" si="9"/>
        <v>182</v>
      </c>
      <c r="V43" s="87">
        <f t="shared" si="9"/>
        <v>0</v>
      </c>
      <c r="W43" s="87">
        <f t="shared" si="9"/>
        <v>2.96</v>
      </c>
    </row>
    <row r="44" spans="17:23" ht="18">
      <c r="Q44" s="87"/>
      <c r="R44" s="87"/>
      <c r="S44" s="87"/>
      <c r="T44" s="87"/>
      <c r="U44" s="87"/>
      <c r="V44" s="87"/>
      <c r="W44" s="87"/>
    </row>
    <row r="45" spans="16:24" ht="18">
      <c r="P45" s="86">
        <v>43285</v>
      </c>
      <c r="Q45" s="87">
        <f>SUM(R45:W45)</f>
        <v>106.75</v>
      </c>
      <c r="R45" s="87"/>
      <c r="S45" s="87"/>
      <c r="T45" s="87">
        <v>96.75</v>
      </c>
      <c r="U45" s="87">
        <v>10</v>
      </c>
      <c r="V45" s="87"/>
      <c r="W45" s="87"/>
      <c r="X45" s="32" t="s">
        <v>89</v>
      </c>
    </row>
    <row r="46" spans="16:24" ht="18">
      <c r="P46" s="86">
        <v>43304</v>
      </c>
      <c r="Q46" s="87">
        <f>SUM(R46:W46)</f>
        <v>0</v>
      </c>
      <c r="R46" s="87"/>
      <c r="S46" s="87"/>
      <c r="T46" s="87"/>
      <c r="U46" s="87"/>
      <c r="V46" s="87"/>
      <c r="W46" s="87"/>
      <c r="X46" s="32" t="s">
        <v>104</v>
      </c>
    </row>
    <row r="47" spans="17:23" ht="18">
      <c r="Q47" s="87"/>
      <c r="R47" s="87"/>
      <c r="S47" s="87"/>
      <c r="T47" s="87"/>
      <c r="U47" s="87"/>
      <c r="V47" s="87"/>
      <c r="W47" s="87"/>
    </row>
    <row r="48" spans="16:23" ht="18">
      <c r="P48" s="35" t="s">
        <v>52</v>
      </c>
      <c r="Q48" s="87">
        <f>SUM(R48:W48)</f>
        <v>106.75</v>
      </c>
      <c r="R48" s="87">
        <f aca="true" t="shared" si="10" ref="R48:W48">SUM(R45:R47)</f>
        <v>0</v>
      </c>
      <c r="S48" s="87">
        <f t="shared" si="10"/>
        <v>0</v>
      </c>
      <c r="T48" s="87">
        <f t="shared" si="10"/>
        <v>96.75</v>
      </c>
      <c r="U48" s="87">
        <f t="shared" si="10"/>
        <v>10</v>
      </c>
      <c r="V48" s="87">
        <f t="shared" si="10"/>
        <v>0</v>
      </c>
      <c r="W48" s="87">
        <f t="shared" si="10"/>
        <v>0</v>
      </c>
    </row>
    <row r="49" spans="17:23" ht="18">
      <c r="Q49" s="87"/>
      <c r="R49" s="87"/>
      <c r="S49" s="87"/>
      <c r="T49" s="87"/>
      <c r="U49" s="87"/>
      <c r="V49" s="87"/>
      <c r="W49" s="87"/>
    </row>
    <row r="50" spans="16:24" ht="18">
      <c r="P50" s="86">
        <v>43314</v>
      </c>
      <c r="Q50" s="87">
        <f>SUM(R50:W50)</f>
        <v>74.5</v>
      </c>
      <c r="R50" s="87"/>
      <c r="S50" s="87"/>
      <c r="T50" s="87">
        <v>43</v>
      </c>
      <c r="U50" s="87">
        <v>31.5</v>
      </c>
      <c r="V50" s="87"/>
      <c r="W50" s="87"/>
      <c r="X50" s="32" t="s">
        <v>89</v>
      </c>
    </row>
    <row r="51" spans="17:23" ht="18">
      <c r="Q51" s="87"/>
      <c r="R51" s="87"/>
      <c r="S51" s="87"/>
      <c r="T51" s="87"/>
      <c r="U51" s="87"/>
      <c r="V51" s="87"/>
      <c r="W51" s="87"/>
    </row>
    <row r="52" spans="16:23" ht="18">
      <c r="P52" s="35" t="s">
        <v>67</v>
      </c>
      <c r="Q52" s="87">
        <f>SUM(R52:W52)</f>
        <v>74.5</v>
      </c>
      <c r="R52" s="87">
        <f aca="true" t="shared" si="11" ref="R52:W52">SUM(R50:R51)</f>
        <v>0</v>
      </c>
      <c r="S52" s="87">
        <f t="shared" si="11"/>
        <v>0</v>
      </c>
      <c r="T52" s="87">
        <f t="shared" si="11"/>
        <v>43</v>
      </c>
      <c r="U52" s="87">
        <f t="shared" si="11"/>
        <v>31.5</v>
      </c>
      <c r="V52" s="87">
        <f t="shared" si="11"/>
        <v>0</v>
      </c>
      <c r="W52" s="87">
        <f t="shared" si="11"/>
        <v>0</v>
      </c>
    </row>
    <row r="53" spans="17:23" ht="18">
      <c r="Q53" s="87"/>
      <c r="R53" s="87"/>
      <c r="S53" s="87"/>
      <c r="T53" s="87"/>
      <c r="U53" s="87"/>
      <c r="V53" s="87"/>
      <c r="W53" s="87"/>
    </row>
    <row r="54" spans="16:24" ht="18">
      <c r="P54" s="86">
        <v>43348</v>
      </c>
      <c r="Q54" s="87">
        <f>SUM(R54:W54)</f>
        <v>203.5</v>
      </c>
      <c r="R54" s="87"/>
      <c r="S54" s="87"/>
      <c r="T54" s="87">
        <v>193.5</v>
      </c>
      <c r="U54" s="87">
        <v>10</v>
      </c>
      <c r="V54" s="87"/>
      <c r="W54" s="87"/>
      <c r="X54" s="32" t="s">
        <v>89</v>
      </c>
    </row>
    <row r="55" spans="16:23" ht="18">
      <c r="P55" s="86"/>
      <c r="Q55" s="87"/>
      <c r="R55" s="87"/>
      <c r="S55" s="87"/>
      <c r="T55" s="87"/>
      <c r="U55" s="87"/>
      <c r="V55" s="87"/>
      <c r="W55" s="87"/>
    </row>
    <row r="56" spans="17:23" ht="18">
      <c r="Q56" s="87"/>
      <c r="R56" s="87"/>
      <c r="S56" s="87"/>
      <c r="T56" s="87"/>
      <c r="U56" s="87"/>
      <c r="V56" s="87"/>
      <c r="W56" s="87"/>
    </row>
    <row r="57" spans="16:23" ht="18">
      <c r="P57" s="35" t="s">
        <v>106</v>
      </c>
      <c r="Q57" s="87">
        <f>SUM(R57:W57)</f>
        <v>203.5</v>
      </c>
      <c r="R57" s="87">
        <f aca="true" t="shared" si="12" ref="R57:W57">SUM(R54:R56)</f>
        <v>0</v>
      </c>
      <c r="S57" s="87">
        <f t="shared" si="12"/>
        <v>0</v>
      </c>
      <c r="T57" s="87">
        <f t="shared" si="12"/>
        <v>193.5</v>
      </c>
      <c r="U57" s="87">
        <f t="shared" si="12"/>
        <v>10</v>
      </c>
      <c r="V57" s="87">
        <f t="shared" si="12"/>
        <v>0</v>
      </c>
      <c r="W57" s="87">
        <f t="shared" si="12"/>
        <v>0</v>
      </c>
    </row>
    <row r="58" spans="17:23" ht="18">
      <c r="Q58" s="87"/>
      <c r="R58" s="87"/>
      <c r="S58" s="87"/>
      <c r="T58" s="87"/>
      <c r="U58" s="87"/>
      <c r="V58" s="87"/>
      <c r="W58" s="87"/>
    </row>
    <row r="59" spans="17:23" ht="18">
      <c r="Q59" s="87"/>
      <c r="R59" s="87"/>
      <c r="S59" s="87"/>
      <c r="T59" s="87"/>
      <c r="U59" s="87"/>
      <c r="V59" s="87"/>
      <c r="W59" s="87"/>
    </row>
    <row r="60" spans="16:23" ht="18">
      <c r="P60" s="35" t="s">
        <v>38</v>
      </c>
      <c r="Q60" s="87">
        <f>Q57-SUM(Q54:Q56)</f>
        <v>0</v>
      </c>
      <c r="R60" s="87"/>
      <c r="S60" s="87"/>
      <c r="T60" s="87"/>
      <c r="U60" s="87"/>
      <c r="V60" s="87"/>
      <c r="W60" s="87"/>
    </row>
    <row r="61" spans="17:23" ht="18">
      <c r="Q61" s="87"/>
      <c r="R61" s="87"/>
      <c r="S61" s="87"/>
      <c r="T61" s="87"/>
      <c r="U61" s="87"/>
      <c r="V61" s="87"/>
      <c r="W61" s="87"/>
    </row>
    <row r="62" spans="17:23" ht="18">
      <c r="Q62" s="87"/>
      <c r="R62" s="87"/>
      <c r="S62" s="87"/>
      <c r="T62" s="87"/>
      <c r="U62" s="87"/>
      <c r="V62" s="87"/>
      <c r="W62" s="87"/>
    </row>
    <row r="63" spans="17:23" ht="18">
      <c r="Q63" s="87"/>
      <c r="R63" s="87"/>
      <c r="S63" s="87"/>
      <c r="T63" s="87"/>
      <c r="U63" s="87"/>
      <c r="V63" s="87"/>
      <c r="W63" s="87"/>
    </row>
    <row r="64" spans="17:23" ht="18">
      <c r="Q64" s="87"/>
      <c r="R64" s="87"/>
      <c r="S64" s="87"/>
      <c r="T64" s="87"/>
      <c r="U64" s="87"/>
      <c r="V64" s="87"/>
      <c r="W64" s="87"/>
    </row>
    <row r="65" spans="17:23" ht="18">
      <c r="Q65" s="87"/>
      <c r="R65" s="87"/>
      <c r="S65" s="87"/>
      <c r="T65" s="87"/>
      <c r="U65" s="87"/>
      <c r="V65" s="87"/>
      <c r="W65" s="87"/>
    </row>
    <row r="66" spans="17:23" ht="18">
      <c r="Q66" s="87"/>
      <c r="R66" s="87"/>
      <c r="S66" s="87"/>
      <c r="T66" s="87"/>
      <c r="U66" s="87"/>
      <c r="V66" s="87"/>
      <c r="W66" s="87"/>
    </row>
    <row r="67" spans="17:23" ht="18">
      <c r="Q67" s="87"/>
      <c r="R67" s="87"/>
      <c r="S67" s="87"/>
      <c r="T67" s="87"/>
      <c r="U67" s="87"/>
      <c r="V67" s="87"/>
      <c r="W67" s="87"/>
    </row>
    <row r="68" spans="17:23" ht="18">
      <c r="Q68" s="87"/>
      <c r="R68" s="87"/>
      <c r="S68" s="87"/>
      <c r="T68" s="87"/>
      <c r="U68" s="87"/>
      <c r="V68" s="87"/>
      <c r="W68" s="87"/>
    </row>
    <row r="69" spans="17:23" ht="18">
      <c r="Q69" s="87"/>
      <c r="R69" s="87"/>
      <c r="S69" s="87"/>
      <c r="T69" s="87"/>
      <c r="U69" s="87"/>
      <c r="V69" s="87"/>
      <c r="W69" s="87"/>
    </row>
    <row r="70" spans="17:23" ht="18">
      <c r="Q70" s="87"/>
      <c r="R70" s="87"/>
      <c r="S70" s="87"/>
      <c r="T70" s="87"/>
      <c r="U70" s="87"/>
      <c r="V70" s="87"/>
      <c r="W70" s="87"/>
    </row>
  </sheetData>
  <sheetProtection/>
  <printOptions/>
  <pageMargins left="0.75" right="0.75" top="1" bottom="1" header="0.5" footer="0.5"/>
  <pageSetup orientation="portrait" scale="86"/>
  <rowBreaks count="1" manualBreakCount="1">
    <brk id="73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CMS_new</cp:lastModifiedBy>
  <cp:lastPrinted>2018-10-04T18:50:52Z</cp:lastPrinted>
  <dcterms:created xsi:type="dcterms:W3CDTF">2003-01-21T00:34:03Z</dcterms:created>
  <dcterms:modified xsi:type="dcterms:W3CDTF">2018-10-16T14:21:47Z</dcterms:modified>
  <cp:category/>
  <cp:version/>
  <cp:contentType/>
  <cp:contentStatus/>
</cp:coreProperties>
</file>