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<sst xmlns="http://schemas.openxmlformats.org/spreadsheetml/2006/main" count="160" uniqueCount="115">
  <si>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</si>
  <si>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</si>
  <si>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</si>
  <si>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</si>
  <si>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</si>
  <si>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</si>
  <si>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</si>
  <si>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</si>
  <si>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</si>
  <si>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</si>
  <si>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</si>
  <si>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</si>
  <si>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</si>
  <si>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2018 Actual</t>
  </si>
  <si>
    <t>Interest Checking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</si>
  <si>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</si>
  <si>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</si>
  <si>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</si>
  <si>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</si>
  <si>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</si>
  <si>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</si>
  <si>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</si>
  <si>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</si>
  <si>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</si>
  <si>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</si>
  <si>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</si>
  <si>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</si>
  <si>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</si>
  <si>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</si>
  <si>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</si>
  <si>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</si>
  <si>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</si>
  <si>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</si>
  <si>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</si>
  <si>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</si>
  <si>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</si>
  <si>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</si>
  <si>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</si>
  <si>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</si>
  <si>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Vital Records</t>
  </si>
  <si>
    <t>Revenues</t>
  </si>
  <si>
    <t>Member Dues</t>
  </si>
  <si>
    <t>Other</t>
  </si>
  <si>
    <t>Expenses</t>
  </si>
  <si>
    <t>Checking Interest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</si>
  <si>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</si>
  <si>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</si>
  <si>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</si>
  <si>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</si>
  <si>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</si>
  <si>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</si>
  <si>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</si>
  <si>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</si>
  <si>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</si>
  <si>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</si>
  <si>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</si>
  <si>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</si>
  <si>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</si>
  <si>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</si>
  <si>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</si>
  <si>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</si>
  <si>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</si>
  <si>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</si>
  <si>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</si>
  <si>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</si>
  <si>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</si>
  <si>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</si>
  <si>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2019 Budget</t>
  </si>
  <si>
    <t>2019 Investments</t>
  </si>
  <si>
    <t>Total 2019 Investments</t>
  </si>
  <si>
    <t>Subtotal Dues</t>
  </si>
  <si>
    <t>Subtotal Other</t>
  </si>
  <si>
    <t>Board Travel</t>
  </si>
  <si>
    <t>n/a</t>
  </si>
  <si>
    <t>2019  Financial Report</t>
  </si>
  <si>
    <t xml:space="preserve">Budget Approved: January 15, 2019 </t>
  </si>
  <si>
    <t>check sb "0"</t>
  </si>
  <si>
    <t>PayPal Fees</t>
  </si>
  <si>
    <t>Date Paid</t>
  </si>
  <si>
    <t>Browning, et al</t>
  </si>
  <si>
    <t>check (sb 0)</t>
  </si>
  <si>
    <t>Total February</t>
  </si>
  <si>
    <t>CMS Monthly</t>
  </si>
  <si>
    <t>Action Print Membership Renewal</t>
  </si>
  <si>
    <t>Total January</t>
  </si>
  <si>
    <t>Note: One check on sheet but not deposited (Schwarzkoph)</t>
  </si>
  <si>
    <t>Reimburse treasurer for SOS renewal</t>
  </si>
  <si>
    <t>Found and deposited lost Schwarzkoph check</t>
  </si>
  <si>
    <t>PayPal</t>
  </si>
  <si>
    <t>PayPal ($1253.57 deposit)</t>
  </si>
  <si>
    <t>PayPal 2/12/19</t>
  </si>
  <si>
    <t>Innovative Solutions for Web Hosting</t>
  </si>
  <si>
    <t>Stockman Bank CD</t>
  </si>
  <si>
    <t>$20,000 from checking to Stockman Bank for 11 month CD</t>
  </si>
  <si>
    <t>Order for 100 checks and two registers</t>
  </si>
  <si>
    <t>RMCU Money Market (.25%)</t>
  </si>
  <si>
    <t>#1 CD Stockman 11 mo 01/29/20 (2.25%)</t>
  </si>
  <si>
    <t># 2 CD RMCU 18 mo  08/22/19 (2.18%)</t>
  </si>
  <si>
    <t># 3 CD RMCU 24 mo  07/23/20 (2.5%)</t>
  </si>
  <si>
    <t># 4 CD RMCU 36 mo  07/23/21 (3.0%)</t>
  </si>
  <si>
    <t>#5 CD RMCU 24 mo 02/25/21 (2.85%)</t>
  </si>
  <si>
    <t># 6 CD RMCU 36 mo  02/25/22 (3.0%)</t>
  </si>
  <si>
    <t>Redeemed $80,000 CD</t>
  </si>
  <si>
    <t>Total March</t>
  </si>
  <si>
    <t>Included with 2/22 deposit, unsigned check deposited here</t>
  </si>
  <si>
    <t>Note that PayPal amounts are entered without deducting fees. PayPal fees are entered on expenses worksheet.</t>
  </si>
  <si>
    <t>PayPal deposit. Note: Lifetime membership returned, already a member.</t>
  </si>
  <si>
    <t>Pay Pal</t>
  </si>
  <si>
    <t>Action Print for Newsletter</t>
  </si>
  <si>
    <t>Return dues to JV who double paid for lifetime membership via PayPal</t>
  </si>
  <si>
    <t>Note: Decrease due to Stockman CD buy</t>
  </si>
  <si>
    <t>RVA Invoice for database work</t>
  </si>
  <si>
    <t>Total April</t>
  </si>
  <si>
    <t>PayPal deposit.</t>
  </si>
  <si>
    <t>Report Date: April 16,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</si>
</sst>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0" xfId="42" applyNumberFormat="1" applyFont="1" applyBorder="1" applyAlignment="1">
      <alignment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7" fillId="0" borderId="10" xfId="42" applyNumberFormat="1" applyFont="1" applyBorder="1" applyAlignment="1">
      <alignment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0" applyNumberFormat="1" applyAlignment="1">
      <alignment/>
    </xf>
    <xf numFmtId="182" fontId="7" fillId="0" borderId="0" xfId="42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8" fontId="7" fillId="0" borderId="10" xfId="59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15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8" fontId="10" fillId="0" borderId="0" xfId="44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I52" sqref="I52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98" customWidth="1"/>
    <col min="8" max="8" width="17.28125" style="1" customWidth="1"/>
    <col min="9" max="9" width="17.28125" style="0" customWidth="1"/>
    <col min="10" max="16384" width="11.421875" style="0" customWidth="1"/>
  </cols>
  <sheetData>
    <row r="1" spans="1:8" ht="18">
      <c r="A1" s="4"/>
      <c r="B1" s="20" t="s">
        <v>47</v>
      </c>
      <c r="C1" s="21"/>
      <c r="D1" s="4"/>
      <c r="E1" s="4"/>
      <c r="F1" s="4"/>
      <c r="G1" s="87"/>
      <c r="H1" s="4"/>
    </row>
    <row r="2" spans="1:8" ht="18">
      <c r="A2" s="4"/>
      <c r="B2" s="20" t="s">
        <v>74</v>
      </c>
      <c r="C2" s="21"/>
      <c r="E2" s="4"/>
      <c r="F2" s="4"/>
      <c r="G2" s="87"/>
      <c r="H2" s="4"/>
    </row>
    <row r="3" spans="1:8" ht="18">
      <c r="A3" s="4"/>
      <c r="B3" s="107" t="s">
        <v>75</v>
      </c>
      <c r="C3" s="21"/>
      <c r="D3" s="4"/>
      <c r="E3" s="4"/>
      <c r="F3" s="4"/>
      <c r="G3" s="87"/>
      <c r="H3" s="4"/>
    </row>
    <row r="4" spans="1:8" ht="18" customHeight="1">
      <c r="A4" s="4"/>
      <c r="B4" s="123" t="s">
        <v>114</v>
      </c>
      <c r="C4" s="21"/>
      <c r="D4" s="4"/>
      <c r="E4" s="4"/>
      <c r="F4" s="4"/>
      <c r="G4" s="87"/>
      <c r="H4" s="4"/>
    </row>
    <row r="5" spans="1:8" ht="12.75" customHeight="1">
      <c r="A5" s="4"/>
      <c r="B5" s="5"/>
      <c r="C5" s="4"/>
      <c r="D5" s="4"/>
      <c r="E5" s="4"/>
      <c r="F5" s="4"/>
      <c r="G5" s="87"/>
      <c r="H5" s="4"/>
    </row>
    <row r="6" spans="1:9" s="3" customFormat="1" ht="30" customHeight="1">
      <c r="A6" s="24" t="s">
        <v>40</v>
      </c>
      <c r="B6" s="25"/>
      <c r="C6" s="25"/>
      <c r="D6" s="6" t="s">
        <v>66</v>
      </c>
      <c r="E6" s="6" t="s">
        <v>67</v>
      </c>
      <c r="F6" s="13" t="s">
        <v>56</v>
      </c>
      <c r="G6" s="88" t="s">
        <v>65</v>
      </c>
      <c r="H6" s="6" t="s">
        <v>10</v>
      </c>
      <c r="I6" s="6" t="s">
        <v>11</v>
      </c>
    </row>
    <row r="7" spans="1:9" ht="15" customHeight="1">
      <c r="A7" s="21"/>
      <c r="B7" s="21"/>
      <c r="C7" s="21"/>
      <c r="D7" s="7"/>
      <c r="E7" s="7"/>
      <c r="F7" s="14"/>
      <c r="G7" s="89"/>
      <c r="H7" s="7"/>
      <c r="I7" s="14"/>
    </row>
    <row r="8" spans="1:9" ht="19.5">
      <c r="A8" s="21"/>
      <c r="B8" s="20" t="s">
        <v>41</v>
      </c>
      <c r="C8" s="21"/>
      <c r="D8" s="7"/>
      <c r="E8" s="7"/>
      <c r="F8" s="14"/>
      <c r="G8" s="89"/>
      <c r="H8" s="7"/>
      <c r="I8" s="14"/>
    </row>
    <row r="9" spans="1:9" ht="19.5">
      <c r="A9" s="21"/>
      <c r="B9" s="21"/>
      <c r="C9" s="21" t="s">
        <v>18</v>
      </c>
      <c r="D9" s="37">
        <f>Revenue!B4</f>
        <v>27449</v>
      </c>
      <c r="E9" s="37">
        <v>25000</v>
      </c>
      <c r="F9" s="15">
        <f>D9/E9</f>
        <v>1.09796</v>
      </c>
      <c r="G9" s="90">
        <v>25119</v>
      </c>
      <c r="H9" s="47">
        <v>23517</v>
      </c>
      <c r="I9" s="47">
        <v>27345</v>
      </c>
    </row>
    <row r="10" spans="1:9" ht="19.5">
      <c r="A10" s="21"/>
      <c r="B10" s="21"/>
      <c r="C10" s="21" t="s">
        <v>55</v>
      </c>
      <c r="D10" s="38">
        <f>Revenue!B5</f>
        <v>7459</v>
      </c>
      <c r="E10" s="38">
        <v>13000</v>
      </c>
      <c r="F10" s="16">
        <f>D10/E10</f>
        <v>0.5737692307692308</v>
      </c>
      <c r="G10" s="91">
        <v>13400</v>
      </c>
      <c r="H10" s="54">
        <v>9200</v>
      </c>
      <c r="I10" s="54">
        <v>10000</v>
      </c>
    </row>
    <row r="11" spans="1:9" ht="19.5">
      <c r="A11" s="21"/>
      <c r="B11" s="21"/>
      <c r="C11" s="103" t="s">
        <v>70</v>
      </c>
      <c r="D11" s="39">
        <f>SUM(D9:D10)</f>
        <v>34908</v>
      </c>
      <c r="E11" s="39">
        <f>SUM(E9:E10)</f>
        <v>38000</v>
      </c>
      <c r="F11" s="15">
        <f>D11/E11</f>
        <v>0.9186315789473685</v>
      </c>
      <c r="G11" s="90">
        <f>SUM(G9:G10)</f>
        <v>38519</v>
      </c>
      <c r="H11" s="55">
        <v>32717</v>
      </c>
      <c r="I11" s="55">
        <v>37345</v>
      </c>
    </row>
    <row r="12" spans="1:9" ht="19.5">
      <c r="A12" s="21"/>
      <c r="B12" s="20" t="s">
        <v>42</v>
      </c>
      <c r="C12" s="21"/>
      <c r="D12" s="37"/>
      <c r="E12" s="40"/>
      <c r="F12" s="14"/>
      <c r="G12" s="89"/>
      <c r="H12" s="47"/>
      <c r="I12" s="47"/>
    </row>
    <row r="13" spans="1:9" ht="19.5">
      <c r="A13" s="21"/>
      <c r="B13" s="20"/>
      <c r="C13" s="21" t="s">
        <v>59</v>
      </c>
      <c r="D13" s="37">
        <f>Revenue!B8</f>
        <v>2761</v>
      </c>
      <c r="E13" s="39">
        <v>1500</v>
      </c>
      <c r="F13" s="15">
        <f>D13/E13</f>
        <v>1.8406666666666667</v>
      </c>
      <c r="G13" s="90">
        <v>1754</v>
      </c>
      <c r="H13" s="47">
        <v>3967</v>
      </c>
      <c r="I13" s="47">
        <v>3061</v>
      </c>
    </row>
    <row r="14" spans="1:9" ht="19.5">
      <c r="A14" s="21"/>
      <c r="B14" s="20"/>
      <c r="C14" s="21" t="s">
        <v>58</v>
      </c>
      <c r="D14" s="41"/>
      <c r="E14" s="40"/>
      <c r="F14" s="17"/>
      <c r="G14" s="92"/>
      <c r="H14" s="56"/>
      <c r="I14" s="56"/>
    </row>
    <row r="15" spans="1:9" ht="19.5">
      <c r="A15" s="21"/>
      <c r="B15" s="21"/>
      <c r="C15" s="21" t="s">
        <v>44</v>
      </c>
      <c r="D15" s="78">
        <f>Revenue!B10</f>
        <v>0.32</v>
      </c>
      <c r="E15" s="38">
        <v>2</v>
      </c>
      <c r="F15" s="16">
        <f>D15/E15</f>
        <v>0.16</v>
      </c>
      <c r="G15" s="104">
        <v>1.61</v>
      </c>
      <c r="H15" s="54"/>
      <c r="I15" s="54"/>
    </row>
    <row r="16" spans="1:9" ht="19.5">
      <c r="A16" s="21"/>
      <c r="B16" s="21"/>
      <c r="C16" s="103" t="s">
        <v>71</v>
      </c>
      <c r="D16" s="39">
        <f>SUM(D13:D15)</f>
        <v>2761.32</v>
      </c>
      <c r="E16" s="39">
        <f>SUM(E13:E15)</f>
        <v>1502</v>
      </c>
      <c r="F16" s="15">
        <f>D16/E16</f>
        <v>1.838428761651132</v>
      </c>
      <c r="G16" s="90">
        <f>SUM(G13:G15)</f>
        <v>1755.61</v>
      </c>
      <c r="H16" s="55">
        <v>4890.6</v>
      </c>
      <c r="I16" s="55">
        <v>3538.24</v>
      </c>
    </row>
    <row r="17" spans="1:9" ht="21" thickBot="1">
      <c r="A17" s="21"/>
      <c r="B17" s="21"/>
      <c r="C17" s="21"/>
      <c r="D17" s="42"/>
      <c r="E17" s="42"/>
      <c r="F17" s="18"/>
      <c r="G17" s="93"/>
      <c r="H17" s="57"/>
      <c r="I17" s="57"/>
    </row>
    <row r="18" spans="1:9" ht="19.5">
      <c r="A18" s="21"/>
      <c r="B18" s="21"/>
      <c r="C18" s="27" t="s">
        <v>54</v>
      </c>
      <c r="D18" s="46">
        <f>D11+D16</f>
        <v>37669.32</v>
      </c>
      <c r="E18" s="46">
        <f>E11+E16</f>
        <v>39502</v>
      </c>
      <c r="F18" s="15">
        <f>D18/E18</f>
        <v>0.9536053870690091</v>
      </c>
      <c r="G18" s="46">
        <f>G11+G16</f>
        <v>40274.61</v>
      </c>
      <c r="H18" s="58">
        <v>37607.6</v>
      </c>
      <c r="I18" s="58">
        <v>40883.24</v>
      </c>
    </row>
    <row r="19" spans="1:9" ht="19.5">
      <c r="A19" s="21"/>
      <c r="B19" s="21"/>
      <c r="C19" s="20"/>
      <c r="D19" s="37"/>
      <c r="E19" s="43"/>
      <c r="F19" s="14"/>
      <c r="G19" s="89"/>
      <c r="H19" s="47"/>
      <c r="I19" s="47"/>
    </row>
    <row r="20" spans="1:9" ht="19.5">
      <c r="A20" s="20" t="s">
        <v>43</v>
      </c>
      <c r="B20" s="21"/>
      <c r="C20" s="21"/>
      <c r="D20" s="37"/>
      <c r="E20" s="40"/>
      <c r="F20" s="14"/>
      <c r="G20" s="89"/>
      <c r="H20" s="47"/>
      <c r="I20" s="47"/>
    </row>
    <row r="21" spans="1:9" ht="19.5">
      <c r="A21" s="21"/>
      <c r="B21" s="21"/>
      <c r="C21" s="26"/>
      <c r="D21" s="37"/>
      <c r="E21" s="44"/>
      <c r="F21" s="14"/>
      <c r="G21" s="89"/>
      <c r="H21" s="47"/>
      <c r="I21" s="47"/>
    </row>
    <row r="22" spans="1:9" ht="19.5">
      <c r="A22" s="21"/>
      <c r="B22" s="20" t="s">
        <v>50</v>
      </c>
      <c r="C22" s="21"/>
      <c r="D22" s="37">
        <f>Expenses!B4</f>
        <v>5000</v>
      </c>
      <c r="E22" s="39">
        <v>10000</v>
      </c>
      <c r="F22" s="15">
        <f>D22/E22</f>
        <v>0.5</v>
      </c>
      <c r="G22" s="90">
        <v>0</v>
      </c>
      <c r="H22" s="47">
        <v>10042.45</v>
      </c>
      <c r="I22" s="47">
        <v>0</v>
      </c>
    </row>
    <row r="23" spans="1:9" ht="19.5">
      <c r="A23" s="21"/>
      <c r="B23" s="20" t="s">
        <v>48</v>
      </c>
      <c r="C23" s="21"/>
      <c r="D23" s="37">
        <f>Expenses!B5</f>
        <v>2078.19</v>
      </c>
      <c r="E23" s="39">
        <v>1800</v>
      </c>
      <c r="F23" s="15">
        <f>D23/E23</f>
        <v>1.15455</v>
      </c>
      <c r="G23" s="90">
        <v>1811</v>
      </c>
      <c r="H23" s="47">
        <v>4766.68</v>
      </c>
      <c r="I23" s="47">
        <v>2663.47</v>
      </c>
    </row>
    <row r="24" spans="1:9" ht="19.5">
      <c r="A24" s="21"/>
      <c r="B24" s="20" t="s">
        <v>60</v>
      </c>
      <c r="C24" s="21"/>
      <c r="D24" s="37">
        <f>Expenses!B6</f>
        <v>6237.65</v>
      </c>
      <c r="E24" s="39">
        <v>7500</v>
      </c>
      <c r="F24" s="15">
        <f>D24/E24</f>
        <v>0.8316866666666666</v>
      </c>
      <c r="G24" s="90">
        <v>7519</v>
      </c>
      <c r="H24" s="47">
        <v>7349.1</v>
      </c>
      <c r="I24" s="47">
        <v>7297.13</v>
      </c>
    </row>
    <row r="25" spans="1:9" ht="19.5">
      <c r="A25" s="21"/>
      <c r="B25" s="20" t="s">
        <v>45</v>
      </c>
      <c r="C25" s="21"/>
      <c r="D25" s="37"/>
      <c r="E25" s="39"/>
      <c r="F25" s="17"/>
      <c r="G25" s="92"/>
      <c r="H25" s="47"/>
      <c r="I25" s="47"/>
    </row>
    <row r="26" spans="1:9" ht="19.5">
      <c r="A26" s="21"/>
      <c r="B26" s="21"/>
      <c r="C26" s="21" t="s">
        <v>57</v>
      </c>
      <c r="D26" s="37">
        <f>Expenses!B8</f>
        <v>1709.45</v>
      </c>
      <c r="E26" s="39">
        <v>3400</v>
      </c>
      <c r="F26" s="15">
        <f>D26/E26</f>
        <v>0.5027794117647059</v>
      </c>
      <c r="G26" s="90">
        <v>3408</v>
      </c>
      <c r="H26" s="47">
        <v>1764.75</v>
      </c>
      <c r="I26" s="47">
        <v>1862.25</v>
      </c>
    </row>
    <row r="27" spans="1:9" ht="19.5">
      <c r="A27" s="21"/>
      <c r="B27" s="21"/>
      <c r="C27" s="21" t="s">
        <v>49</v>
      </c>
      <c r="D27" s="37">
        <f>Expenses!B9</f>
        <v>0</v>
      </c>
      <c r="E27" s="39">
        <v>0</v>
      </c>
      <c r="F27" s="15">
        <v>0</v>
      </c>
      <c r="G27" s="90">
        <v>153</v>
      </c>
      <c r="H27" s="47">
        <v>306</v>
      </c>
      <c r="I27" s="47">
        <v>148</v>
      </c>
    </row>
    <row r="28" spans="1:9" ht="19.5">
      <c r="A28" s="21"/>
      <c r="B28" s="21"/>
      <c r="C28" s="105" t="s">
        <v>72</v>
      </c>
      <c r="D28" s="37">
        <v>0</v>
      </c>
      <c r="E28" s="39">
        <v>1050</v>
      </c>
      <c r="F28" s="15">
        <v>0</v>
      </c>
      <c r="G28" s="106" t="s">
        <v>73</v>
      </c>
      <c r="H28" s="106" t="s">
        <v>73</v>
      </c>
      <c r="I28" s="106" t="s">
        <v>73</v>
      </c>
    </row>
    <row r="29" spans="1:9" ht="19.5">
      <c r="A29" s="21"/>
      <c r="B29" s="21"/>
      <c r="C29" s="21" t="s">
        <v>77</v>
      </c>
      <c r="D29" s="38">
        <f>Expenses!B10</f>
        <v>83.71</v>
      </c>
      <c r="E29" s="45">
        <v>90</v>
      </c>
      <c r="F29" s="16">
        <f>D29/E29</f>
        <v>0.930111111111111</v>
      </c>
      <c r="G29" s="91">
        <v>92</v>
      </c>
      <c r="H29" s="54">
        <v>212.45</v>
      </c>
      <c r="I29" s="54">
        <v>257.74</v>
      </c>
    </row>
    <row r="30" spans="1:9" ht="19.5">
      <c r="A30" s="21"/>
      <c r="B30" s="21"/>
      <c r="C30" s="26" t="s">
        <v>20</v>
      </c>
      <c r="D30" s="39">
        <f>SUM(D26:D29)</f>
        <v>1793.16</v>
      </c>
      <c r="E30" s="39">
        <f>SUM(E26:E29)</f>
        <v>4540</v>
      </c>
      <c r="F30" s="15">
        <f>D30/E30</f>
        <v>0.39496916299559476</v>
      </c>
      <c r="G30" s="39">
        <f>SUM(G26:G29)</f>
        <v>3653</v>
      </c>
      <c r="H30" s="55">
        <v>2283.2</v>
      </c>
      <c r="I30" s="55">
        <v>2267.99</v>
      </c>
    </row>
    <row r="31" spans="1:9" ht="21" thickBot="1">
      <c r="A31" s="21"/>
      <c r="B31" s="21"/>
      <c r="C31" s="26"/>
      <c r="D31" s="42"/>
      <c r="E31" s="42"/>
      <c r="F31" s="19"/>
      <c r="G31" s="94"/>
      <c r="H31" s="42"/>
      <c r="I31" s="57"/>
    </row>
    <row r="32" spans="1:9" ht="21" thickTop="1">
      <c r="A32" s="21"/>
      <c r="B32" s="21"/>
      <c r="C32" s="27" t="s">
        <v>53</v>
      </c>
      <c r="D32" s="46">
        <f>SUM(D22:D29)</f>
        <v>15109</v>
      </c>
      <c r="E32" s="46">
        <f>SUM(E22:E29)</f>
        <v>23840</v>
      </c>
      <c r="F32" s="85">
        <f>D32/E32</f>
        <v>0.63376677852349</v>
      </c>
      <c r="G32" s="46">
        <f>SUM(G22:G29)</f>
        <v>12983</v>
      </c>
      <c r="H32" s="46">
        <f>SUM(H22:H29)</f>
        <v>24441.430000000004</v>
      </c>
      <c r="I32" s="58">
        <v>12228.59</v>
      </c>
    </row>
    <row r="33" spans="1:9" ht="19.5">
      <c r="A33" s="20"/>
      <c r="B33" s="20"/>
      <c r="C33" s="21"/>
      <c r="D33" s="37"/>
      <c r="E33" s="40"/>
      <c r="F33" s="14"/>
      <c r="G33" s="89"/>
      <c r="H33" s="37"/>
      <c r="I33" s="47"/>
    </row>
    <row r="34" spans="1:9" ht="19.5">
      <c r="A34" s="20" t="s">
        <v>68</v>
      </c>
      <c r="B34" s="20"/>
      <c r="C34" s="21"/>
      <c r="D34" s="37"/>
      <c r="E34" s="40"/>
      <c r="F34" s="14"/>
      <c r="G34" s="89"/>
      <c r="H34" s="37"/>
      <c r="I34" s="47"/>
    </row>
    <row r="35" spans="1:9" ht="19.5">
      <c r="A35" s="20"/>
      <c r="B35" s="20"/>
      <c r="C35" s="21" t="s">
        <v>92</v>
      </c>
      <c r="D35" s="37">
        <v>20000</v>
      </c>
      <c r="E35" s="40"/>
      <c r="F35" s="14"/>
      <c r="G35" s="89"/>
      <c r="H35" s="37"/>
      <c r="I35" s="47"/>
    </row>
    <row r="36" spans="1:9" ht="19.5">
      <c r="A36" s="20"/>
      <c r="B36" s="21"/>
      <c r="C36" s="21"/>
      <c r="D36" s="37"/>
      <c r="E36" s="40"/>
      <c r="F36" s="14"/>
      <c r="G36" s="89"/>
      <c r="H36" s="37"/>
      <c r="I36" s="47"/>
    </row>
    <row r="37" spans="1:9" ht="19.5">
      <c r="A37" s="20"/>
      <c r="B37" s="20"/>
      <c r="C37" s="27" t="s">
        <v>69</v>
      </c>
      <c r="D37" s="37">
        <f>SUM(D35:D36)</f>
        <v>20000</v>
      </c>
      <c r="E37" s="40"/>
      <c r="F37" s="14"/>
      <c r="G37" s="89"/>
      <c r="H37" s="37"/>
      <c r="I37" s="47"/>
    </row>
    <row r="38" spans="1:9" ht="19.5">
      <c r="A38" s="20"/>
      <c r="B38" s="20"/>
      <c r="C38" s="21"/>
      <c r="D38" s="37"/>
      <c r="E38" s="40"/>
      <c r="F38" s="14"/>
      <c r="G38" s="89"/>
      <c r="H38" s="37"/>
      <c r="I38" s="47"/>
    </row>
    <row r="39" spans="1:9" ht="19.5">
      <c r="A39" s="20" t="s">
        <v>51</v>
      </c>
      <c r="B39" s="20"/>
      <c r="C39" s="21"/>
      <c r="D39" s="37">
        <f>D18-D32</f>
        <v>22560.32</v>
      </c>
      <c r="E39" s="47">
        <f>E18-E32</f>
        <v>15662</v>
      </c>
      <c r="F39" s="15">
        <f>D39/E39</f>
        <v>1.4404494955944325</v>
      </c>
      <c r="G39" s="47">
        <f>G18-G32</f>
        <v>27291.61</v>
      </c>
      <c r="H39" s="47">
        <f>H18-H32</f>
        <v>13166.169999999995</v>
      </c>
      <c r="I39" s="47">
        <v>28654.65</v>
      </c>
    </row>
    <row r="40" spans="1:9" ht="19.5">
      <c r="A40" s="21" t="s">
        <v>19</v>
      </c>
      <c r="B40" s="20"/>
      <c r="C40" s="21"/>
      <c r="D40" s="37">
        <f>F56</f>
        <v>286.78999999999985</v>
      </c>
      <c r="E40" s="47">
        <v>1500</v>
      </c>
      <c r="F40" s="15">
        <f>D40/E40</f>
        <v>0.19119333333333324</v>
      </c>
      <c r="G40" s="89"/>
      <c r="H40" s="47"/>
      <c r="I40" s="47"/>
    </row>
    <row r="41" spans="1:9" ht="19.5">
      <c r="A41" s="21" t="s">
        <v>22</v>
      </c>
      <c r="B41" s="20"/>
      <c r="C41" s="22"/>
      <c r="D41" s="81">
        <f>E56</f>
        <v>160435.13</v>
      </c>
      <c r="E41" s="48"/>
      <c r="F41" s="9"/>
      <c r="G41" s="95"/>
      <c r="H41" s="9"/>
      <c r="I41" s="14"/>
    </row>
    <row r="42" spans="1:9" ht="19.5">
      <c r="A42" s="20" t="s">
        <v>21</v>
      </c>
      <c r="B42" s="20"/>
      <c r="C42" s="22"/>
      <c r="D42" s="68">
        <f>SUM(D39:D41)</f>
        <v>183282.24</v>
      </c>
      <c r="E42" s="50"/>
      <c r="F42" s="50"/>
      <c r="G42" s="96"/>
      <c r="H42" s="50"/>
      <c r="I42" s="50"/>
    </row>
    <row r="43" spans="1:9" ht="21" thickBot="1">
      <c r="A43" s="82"/>
      <c r="B43" s="82"/>
      <c r="C43" s="83"/>
      <c r="D43" s="67"/>
      <c r="E43" s="49"/>
      <c r="F43" s="49"/>
      <c r="G43" s="97"/>
      <c r="H43" s="49"/>
      <c r="I43" s="49"/>
    </row>
    <row r="44" spans="1:9" ht="21" thickTop="1">
      <c r="A44" s="20"/>
      <c r="B44" s="20"/>
      <c r="C44" s="22"/>
      <c r="D44" s="68"/>
      <c r="E44" s="50"/>
      <c r="F44" s="9"/>
      <c r="G44" s="95"/>
      <c r="H44" s="9"/>
      <c r="I44" s="14"/>
    </row>
    <row r="45" spans="1:9" ht="19.5">
      <c r="A45" s="20"/>
      <c r="B45" s="20"/>
      <c r="C45" s="22"/>
      <c r="D45" s="69" t="s">
        <v>24</v>
      </c>
      <c r="E45" s="69" t="s">
        <v>26</v>
      </c>
      <c r="H45" s="9"/>
      <c r="I45" s="14"/>
    </row>
    <row r="46" spans="1:10" ht="19.5">
      <c r="A46" s="20"/>
      <c r="B46" s="20"/>
      <c r="C46" s="23" t="s">
        <v>52</v>
      </c>
      <c r="D46" s="39">
        <f>E46+D18-D32-D37</f>
        <v>10565.229999999996</v>
      </c>
      <c r="E46" s="39">
        <v>8004.91</v>
      </c>
      <c r="F46" s="26" t="s">
        <v>27</v>
      </c>
      <c r="G46" s="65"/>
      <c r="H46" s="10"/>
      <c r="I46" s="14"/>
      <c r="J46" s="71"/>
    </row>
    <row r="47" spans="1:9" ht="19.5">
      <c r="A47" s="21"/>
      <c r="B47" s="21"/>
      <c r="C47" s="23" t="s">
        <v>95</v>
      </c>
      <c r="D47" s="39">
        <v>30098.23</v>
      </c>
      <c r="E47" s="39">
        <v>40553</v>
      </c>
      <c r="F47" s="51">
        <f>24.13+(D47-30086.73)</f>
        <v>35.629999999999995</v>
      </c>
      <c r="G47" s="100" t="s">
        <v>110</v>
      </c>
      <c r="H47" s="10"/>
      <c r="I47" s="14"/>
    </row>
    <row r="48" spans="1:11" ht="19.5">
      <c r="A48" s="21"/>
      <c r="B48" s="21"/>
      <c r="C48" s="23" t="s">
        <v>96</v>
      </c>
      <c r="D48" s="51">
        <v>32000</v>
      </c>
      <c r="E48" s="51"/>
      <c r="F48" s="51">
        <f>32000-D48</f>
        <v>0</v>
      </c>
      <c r="G48" s="99"/>
      <c r="H48" s="10"/>
      <c r="I48" s="14"/>
      <c r="K48" s="80"/>
    </row>
    <row r="49" spans="1:9" ht="19.5">
      <c r="A49" s="21"/>
      <c r="B49" s="21"/>
      <c r="C49" s="23" t="s">
        <v>97</v>
      </c>
      <c r="D49" s="51">
        <v>10240.92</v>
      </c>
      <c r="E49" s="51">
        <v>10187</v>
      </c>
      <c r="F49" s="51">
        <f>D49-E49</f>
        <v>53.92000000000007</v>
      </c>
      <c r="G49" s="99"/>
      <c r="H49" s="10"/>
      <c r="I49" s="14"/>
    </row>
    <row r="50" spans="1:9" ht="19.5">
      <c r="A50" s="21"/>
      <c r="B50" s="21"/>
      <c r="C50" s="23" t="s">
        <v>98</v>
      </c>
      <c r="D50" s="51">
        <v>10171.88</v>
      </c>
      <c r="E50" s="51">
        <v>10110</v>
      </c>
      <c r="F50" s="51">
        <f>D50-E50</f>
        <v>61.8799999999992</v>
      </c>
      <c r="G50" s="99"/>
      <c r="H50" s="10"/>
      <c r="I50" s="14"/>
    </row>
    <row r="51" spans="1:9" ht="19.5">
      <c r="A51" s="21"/>
      <c r="B51" s="21"/>
      <c r="C51" s="23" t="s">
        <v>99</v>
      </c>
      <c r="D51" s="51">
        <v>10206</v>
      </c>
      <c r="E51" s="51">
        <v>10132</v>
      </c>
      <c r="F51" s="51">
        <f>D51-E51</f>
        <v>74</v>
      </c>
      <c r="G51" s="99"/>
      <c r="H51" s="10"/>
      <c r="I51" s="14"/>
    </row>
    <row r="52" spans="1:9" ht="19.5">
      <c r="A52" s="21"/>
      <c r="B52" s="21"/>
      <c r="C52" s="23" t="s">
        <v>100</v>
      </c>
      <c r="D52" s="51">
        <v>40000</v>
      </c>
      <c r="E52" s="51"/>
      <c r="F52" s="51">
        <f>40000-D52</f>
        <v>0</v>
      </c>
      <c r="G52" s="99"/>
      <c r="H52" s="10"/>
      <c r="I52" s="14"/>
    </row>
    <row r="53" spans="1:9" ht="19.5">
      <c r="A53" s="21"/>
      <c r="B53" s="21"/>
      <c r="C53" s="23" t="s">
        <v>101</v>
      </c>
      <c r="D53" s="51">
        <v>40000</v>
      </c>
      <c r="E53" s="51"/>
      <c r="F53" s="51">
        <f>40000-D53</f>
        <v>0</v>
      </c>
      <c r="G53" s="99"/>
      <c r="H53" s="10"/>
      <c r="I53" s="14"/>
    </row>
    <row r="54" spans="1:9" ht="19.5">
      <c r="A54" s="21"/>
      <c r="B54" s="21"/>
      <c r="C54" s="23" t="s">
        <v>102</v>
      </c>
      <c r="D54" s="51"/>
      <c r="E54" s="51">
        <v>81448.22</v>
      </c>
      <c r="F54" s="51">
        <f>81509.58-81448.22</f>
        <v>61.36000000000058</v>
      </c>
      <c r="G54" s="99"/>
      <c r="H54" s="10"/>
      <c r="I54" s="14"/>
    </row>
    <row r="55" spans="1:9" ht="19.5">
      <c r="A55" s="21"/>
      <c r="B55" s="21"/>
      <c r="C55" s="23"/>
      <c r="D55" s="50"/>
      <c r="E55" s="51"/>
      <c r="F55" s="10"/>
      <c r="G55" s="99"/>
      <c r="H55" s="10"/>
      <c r="I55" s="14"/>
    </row>
    <row r="56" spans="1:9" ht="19.5">
      <c r="A56" s="8"/>
      <c r="B56" s="8"/>
      <c r="C56" s="22" t="s">
        <v>28</v>
      </c>
      <c r="D56" s="86">
        <f>SUM(D46:D55)</f>
        <v>183282.26</v>
      </c>
      <c r="E56" s="70">
        <f>SUM(E46:E55)</f>
        <v>160435.13</v>
      </c>
      <c r="F56" s="70">
        <f>SUM(F46:F55)</f>
        <v>286.78999999999985</v>
      </c>
      <c r="G56" s="100"/>
      <c r="H56" s="7"/>
      <c r="I56" s="14"/>
    </row>
    <row r="57" spans="1:9" ht="19.5">
      <c r="A57" s="8"/>
      <c r="B57" s="8"/>
      <c r="D57" s="52"/>
      <c r="E57" s="40"/>
      <c r="F57" s="7"/>
      <c r="G57" s="100"/>
      <c r="H57" s="7"/>
      <c r="I57" s="14"/>
    </row>
    <row r="58" spans="1:9" ht="19.5">
      <c r="A58" s="7"/>
      <c r="B58" s="8"/>
      <c r="C58" s="23" t="s">
        <v>23</v>
      </c>
      <c r="D58" s="84">
        <f>D56-D42</f>
        <v>0.02000000001862645</v>
      </c>
      <c r="E58" s="53"/>
      <c r="F58" s="11"/>
      <c r="G58" s="101"/>
      <c r="H58" s="11"/>
      <c r="I58" s="14"/>
    </row>
    <row r="59" spans="1:9" ht="15.75" customHeight="1">
      <c r="A59" s="7"/>
      <c r="B59" s="7"/>
      <c r="C59" s="12"/>
      <c r="D59" s="50"/>
      <c r="E59" s="51"/>
      <c r="F59" s="10" t="s">
        <v>12</v>
      </c>
      <c r="G59" s="99"/>
      <c r="H59" s="10"/>
      <c r="I59" s="14"/>
    </row>
    <row r="60" spans="1:9" ht="19.5">
      <c r="A60" s="7"/>
      <c r="B60" s="7"/>
      <c r="C60" s="30"/>
      <c r="D60" s="120"/>
      <c r="E60" s="121"/>
      <c r="F60" s="7"/>
      <c r="G60" s="100"/>
      <c r="H60" s="7"/>
      <c r="I60" s="14"/>
    </row>
    <row r="61" spans="1:9" ht="19.5">
      <c r="A61" s="7"/>
      <c r="B61" s="7"/>
      <c r="C61" s="30"/>
      <c r="D61" s="44"/>
      <c r="E61" s="122"/>
      <c r="F61" s="7"/>
      <c r="G61" s="100"/>
      <c r="H61" s="7"/>
      <c r="I61" s="14"/>
    </row>
    <row r="62" spans="1:9" ht="19.5">
      <c r="A62" s="7"/>
      <c r="B62" s="7"/>
      <c r="C62" s="30"/>
      <c r="D62" s="59"/>
      <c r="E62" s="40"/>
      <c r="F62" s="7"/>
      <c r="G62" s="100"/>
      <c r="H62" s="7"/>
      <c r="I62" s="14"/>
    </row>
    <row r="63" spans="1:9" ht="19.5">
      <c r="A63" s="7"/>
      <c r="B63" s="7"/>
      <c r="C63" s="4"/>
      <c r="D63" s="7"/>
      <c r="E63" s="29"/>
      <c r="F63" s="7"/>
      <c r="G63" s="100"/>
      <c r="H63" s="7"/>
      <c r="I63" s="14"/>
    </row>
    <row r="64" spans="2:8" ht="19.5">
      <c r="B64" s="2"/>
      <c r="C64" s="4"/>
      <c r="D64" s="7"/>
      <c r="E64" s="7"/>
      <c r="F64" s="2"/>
      <c r="G64" s="102"/>
      <c r="H64" s="2"/>
    </row>
    <row r="65" spans="2:8" ht="15.75">
      <c r="B65" s="2"/>
      <c r="C65" s="28"/>
      <c r="D65" s="2"/>
      <c r="E65" s="2"/>
      <c r="F65" s="2"/>
      <c r="G65" s="102"/>
      <c r="H65" s="2"/>
    </row>
    <row r="67" ht="19.5">
      <c r="E67" s="7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46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56" sqref="R56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10" width="10.8515625" style="31" customWidth="1"/>
    <col min="11" max="11" width="12.140625" style="31" customWidth="1"/>
    <col min="12" max="12" width="10.8515625" style="31" customWidth="1"/>
    <col min="13" max="14" width="11.7109375" style="31" customWidth="1"/>
    <col min="15" max="15" width="10.8515625" style="72" customWidth="1"/>
    <col min="16" max="16" width="18.421875" style="31" customWidth="1"/>
    <col min="17" max="17" width="18.421875" style="76" customWidth="1"/>
    <col min="18" max="18" width="27.140625" style="76" customWidth="1"/>
    <col min="19" max="19" width="13.140625" style="76" customWidth="1"/>
    <col min="20" max="20" width="12.28125" style="76" customWidth="1"/>
    <col min="21" max="16384" width="10.8515625" style="31" customWidth="1"/>
  </cols>
  <sheetData>
    <row r="1" spans="1:20" ht="19.5">
      <c r="A1" s="34" t="s">
        <v>8</v>
      </c>
      <c r="P1" s="31" t="s">
        <v>29</v>
      </c>
      <c r="Q1" s="76" t="s">
        <v>28</v>
      </c>
      <c r="R1" s="111" t="s">
        <v>18</v>
      </c>
      <c r="S1" s="111" t="s">
        <v>55</v>
      </c>
      <c r="T1" s="111" t="s">
        <v>59</v>
      </c>
    </row>
    <row r="2" spans="2:20" s="33" customFormat="1" ht="18">
      <c r="B2" s="108" t="s">
        <v>66</v>
      </c>
      <c r="C2" s="33" t="s">
        <v>6</v>
      </c>
      <c r="D2" s="33" t="s">
        <v>7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3"/>
      <c r="P2" s="75">
        <v>43467</v>
      </c>
      <c r="Q2" s="76">
        <f>SUM(R2:T2)</f>
        <v>288</v>
      </c>
      <c r="R2" s="76">
        <v>88</v>
      </c>
      <c r="S2" s="76">
        <v>200</v>
      </c>
      <c r="T2" s="76"/>
    </row>
    <row r="3" spans="1:20" ht="18">
      <c r="A3" s="21"/>
      <c r="B3" s="21"/>
      <c r="C3" s="32"/>
      <c r="P3" s="75">
        <v>43475</v>
      </c>
      <c r="Q3" s="76">
        <f>SUM(R3:T3)</f>
        <v>83</v>
      </c>
      <c r="R3" s="76">
        <v>73</v>
      </c>
      <c r="T3" s="76">
        <v>10</v>
      </c>
    </row>
    <row r="4" spans="1:20" ht="18">
      <c r="A4" s="21" t="s">
        <v>18</v>
      </c>
      <c r="B4" s="65">
        <f>SUM(C4:N4)</f>
        <v>27449</v>
      </c>
      <c r="C4" s="66">
        <f>R7</f>
        <v>221</v>
      </c>
      <c r="D4" s="109">
        <f>R36</f>
        <v>22480</v>
      </c>
      <c r="E4" s="76">
        <f>R50</f>
        <v>4049</v>
      </c>
      <c r="F4" s="76">
        <f>R60</f>
        <v>699</v>
      </c>
      <c r="G4" s="33"/>
      <c r="H4" s="33"/>
      <c r="I4" s="33"/>
      <c r="J4" s="33"/>
      <c r="K4" s="33"/>
      <c r="L4" s="33"/>
      <c r="M4" s="33"/>
      <c r="N4" s="33"/>
      <c r="O4" s="74"/>
      <c r="P4" s="75">
        <v>43481</v>
      </c>
      <c r="Q4" s="76">
        <f>SUM(R4:T4)</f>
        <v>54</v>
      </c>
      <c r="R4" s="76">
        <v>30</v>
      </c>
      <c r="T4" s="76">
        <v>24</v>
      </c>
    </row>
    <row r="5" spans="1:18" ht="18">
      <c r="A5" s="21" t="s">
        <v>55</v>
      </c>
      <c r="B5" s="65">
        <f>SUM(C5:N5)</f>
        <v>7459</v>
      </c>
      <c r="C5" s="66">
        <f>S7</f>
        <v>200</v>
      </c>
      <c r="D5" s="109">
        <f>S36</f>
        <v>5827</v>
      </c>
      <c r="E5" s="76">
        <f>S50</f>
        <v>932</v>
      </c>
      <c r="F5" s="76">
        <f>S60</f>
        <v>500</v>
      </c>
      <c r="G5" s="33"/>
      <c r="H5" s="33"/>
      <c r="I5" s="33"/>
      <c r="J5" s="33"/>
      <c r="K5" s="33"/>
      <c r="L5" s="33"/>
      <c r="M5" s="33"/>
      <c r="N5" s="33"/>
      <c r="O5" s="74"/>
      <c r="P5" s="75">
        <v>43496</v>
      </c>
      <c r="Q5" s="76">
        <f>SUM(R5:T5)</f>
        <v>30</v>
      </c>
      <c r="R5" s="76">
        <v>30</v>
      </c>
    </row>
    <row r="6" spans="1:15" ht="18">
      <c r="A6" s="26" t="s">
        <v>46</v>
      </c>
      <c r="B6" s="65">
        <f>B5+B4</f>
        <v>34908</v>
      </c>
      <c r="C6" s="65">
        <f>C5+C4</f>
        <v>421</v>
      </c>
      <c r="D6" s="65">
        <f aca="true" t="shared" si="0" ref="D6:N6">D5+D4</f>
        <v>28307</v>
      </c>
      <c r="E6" s="65">
        <f t="shared" si="0"/>
        <v>4981</v>
      </c>
      <c r="F6" s="65">
        <f t="shared" si="0"/>
        <v>1199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74"/>
    </row>
    <row r="7" spans="1:20" ht="18">
      <c r="A7" s="21"/>
      <c r="B7" s="65"/>
      <c r="C7" s="6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4"/>
      <c r="P7" s="31" t="s">
        <v>84</v>
      </c>
      <c r="Q7" s="76">
        <f>SUM(R7:T7)</f>
        <v>455</v>
      </c>
      <c r="R7" s="76">
        <f>SUM(R2:R6)</f>
        <v>221</v>
      </c>
      <c r="S7" s="76">
        <f>SUM(S2:S6)</f>
        <v>200</v>
      </c>
      <c r="T7" s="76">
        <f>SUM(T2:T6)</f>
        <v>34</v>
      </c>
    </row>
    <row r="8" spans="1:17" ht="18">
      <c r="A8" s="21" t="s">
        <v>59</v>
      </c>
      <c r="B8" s="65">
        <f>SUM(C8:N8)</f>
        <v>2761</v>
      </c>
      <c r="C8" s="66">
        <f>T7</f>
        <v>34</v>
      </c>
      <c r="D8" s="76">
        <f>T36</f>
        <v>1775</v>
      </c>
      <c r="E8" s="76">
        <f>T50</f>
        <v>902</v>
      </c>
      <c r="F8" s="76">
        <f>T60</f>
        <v>50</v>
      </c>
      <c r="G8" s="33"/>
      <c r="H8" s="33"/>
      <c r="I8" s="33"/>
      <c r="J8" s="33"/>
      <c r="K8" s="33"/>
      <c r="L8" s="33"/>
      <c r="M8" s="33"/>
      <c r="N8" s="33"/>
      <c r="O8" s="74"/>
      <c r="P8" s="31" t="s">
        <v>25</v>
      </c>
      <c r="Q8" s="76">
        <f>SUM(Q2:Q6)-Q7</f>
        <v>0</v>
      </c>
    </row>
    <row r="9" spans="1:16" ht="18">
      <c r="A9" s="21" t="s">
        <v>58</v>
      </c>
      <c r="B9" s="65">
        <f>SUM(C9:N9)</f>
        <v>0</v>
      </c>
      <c r="C9" s="66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4"/>
      <c r="P9" s="75"/>
    </row>
    <row r="10" spans="1:20" ht="18">
      <c r="A10" s="21" t="s">
        <v>14</v>
      </c>
      <c r="B10" s="79">
        <f>SUM(C10:N10)</f>
        <v>0.32</v>
      </c>
      <c r="C10" s="76">
        <v>0.07</v>
      </c>
      <c r="D10" s="76">
        <v>0.13</v>
      </c>
      <c r="E10" s="76">
        <v>0.12</v>
      </c>
      <c r="F10" s="76"/>
      <c r="G10" s="76"/>
      <c r="H10" s="76"/>
      <c r="I10" s="76"/>
      <c r="J10" s="76"/>
      <c r="K10" s="76"/>
      <c r="L10" s="76"/>
      <c r="M10" s="76"/>
      <c r="N10" s="76"/>
      <c r="O10" s="74"/>
      <c r="P10" s="75">
        <v>43507</v>
      </c>
      <c r="Q10" s="76">
        <f aca="true" t="shared" si="1" ref="Q10:Q34">SUM(R10:T10)</f>
        <v>915</v>
      </c>
      <c r="R10" s="76">
        <v>840</v>
      </c>
      <c r="T10" s="76">
        <v>75</v>
      </c>
    </row>
    <row r="11" spans="1:20" ht="18">
      <c r="A11" s="26" t="s">
        <v>46</v>
      </c>
      <c r="B11" s="65">
        <f>SUM(B8:B10)</f>
        <v>2761.32</v>
      </c>
      <c r="C11" s="109">
        <f>SUM(C8:C10)</f>
        <v>34.07</v>
      </c>
      <c r="D11" s="109">
        <f aca="true" t="shared" si="2" ref="D11:N11">SUM(D8:D10)</f>
        <v>1775.13</v>
      </c>
      <c r="E11" s="109">
        <f t="shared" si="2"/>
        <v>902.12</v>
      </c>
      <c r="F11" s="109">
        <f t="shared" si="2"/>
        <v>50</v>
      </c>
      <c r="G11" s="109">
        <f t="shared" si="2"/>
        <v>0</v>
      </c>
      <c r="H11" s="109">
        <f t="shared" si="2"/>
        <v>0</v>
      </c>
      <c r="I11" s="109">
        <f t="shared" si="2"/>
        <v>0</v>
      </c>
      <c r="J11" s="109">
        <f t="shared" si="2"/>
        <v>0</v>
      </c>
      <c r="K11" s="109">
        <f t="shared" si="2"/>
        <v>0</v>
      </c>
      <c r="L11" s="109">
        <f t="shared" si="2"/>
        <v>0</v>
      </c>
      <c r="M11" s="109">
        <f t="shared" si="2"/>
        <v>0</v>
      </c>
      <c r="N11" s="109">
        <f t="shared" si="2"/>
        <v>0</v>
      </c>
      <c r="O11" s="74"/>
      <c r="P11" s="75">
        <v>43507</v>
      </c>
      <c r="Q11" s="76">
        <f t="shared" si="1"/>
        <v>2004</v>
      </c>
      <c r="R11" s="76">
        <v>1849</v>
      </c>
      <c r="T11" s="76">
        <v>155</v>
      </c>
    </row>
    <row r="12" spans="1:20" ht="18">
      <c r="A12" s="21"/>
      <c r="B12" s="65"/>
      <c r="O12" s="74"/>
      <c r="P12" s="75">
        <v>43507</v>
      </c>
      <c r="Q12" s="76">
        <f t="shared" si="1"/>
        <v>3772</v>
      </c>
      <c r="R12" s="76">
        <v>1176</v>
      </c>
      <c r="S12" s="76">
        <v>2500</v>
      </c>
      <c r="T12" s="76">
        <v>96</v>
      </c>
    </row>
    <row r="13" spans="1:21" ht="18">
      <c r="A13" s="27" t="s">
        <v>54</v>
      </c>
      <c r="B13" s="65">
        <f>SUM(C13:N13)</f>
        <v>37669.32</v>
      </c>
      <c r="C13" s="65">
        <f>C11+C6</f>
        <v>455.07</v>
      </c>
      <c r="D13" s="65">
        <f aca="true" t="shared" si="3" ref="D13:N13">D11+D6</f>
        <v>30082.13</v>
      </c>
      <c r="E13" s="65">
        <f t="shared" si="3"/>
        <v>5883.12</v>
      </c>
      <c r="F13" s="65">
        <f t="shared" si="3"/>
        <v>1249</v>
      </c>
      <c r="G13" s="65">
        <f t="shared" si="3"/>
        <v>0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0</v>
      </c>
      <c r="L13" s="65">
        <f t="shared" si="3"/>
        <v>0</v>
      </c>
      <c r="M13" s="65">
        <f t="shared" si="3"/>
        <v>0</v>
      </c>
      <c r="N13" s="65">
        <f t="shared" si="3"/>
        <v>0</v>
      </c>
      <c r="O13" s="74"/>
      <c r="P13" s="75">
        <v>43509</v>
      </c>
      <c r="Q13" s="76">
        <f>SUM(R13:T13)</f>
        <v>1180</v>
      </c>
      <c r="R13" s="76">
        <v>1035</v>
      </c>
      <c r="T13" s="76">
        <v>145</v>
      </c>
      <c r="U13" s="31" t="s">
        <v>85</v>
      </c>
    </row>
    <row r="14" spans="1:20" ht="18">
      <c r="A14" s="20"/>
      <c r="B14" s="65"/>
      <c r="O14" s="74"/>
      <c r="P14" s="75">
        <v>43510</v>
      </c>
      <c r="Q14" s="76">
        <f t="shared" si="1"/>
        <v>1179</v>
      </c>
      <c r="R14" s="76">
        <v>1109</v>
      </c>
      <c r="T14" s="76">
        <v>70</v>
      </c>
    </row>
    <row r="15" spans="1:20" ht="18">
      <c r="A15" s="110" t="s">
        <v>76</v>
      </c>
      <c r="B15" s="36">
        <f>B11+B6-B13</f>
        <v>0</v>
      </c>
      <c r="P15" s="75">
        <v>43510</v>
      </c>
      <c r="Q15" s="76">
        <f t="shared" si="1"/>
        <v>1454</v>
      </c>
      <c r="R15" s="76">
        <v>1348</v>
      </c>
      <c r="T15" s="76">
        <v>106</v>
      </c>
    </row>
    <row r="16" spans="16:21" ht="18">
      <c r="P16" s="75">
        <v>43515</v>
      </c>
      <c r="Q16" s="76">
        <f t="shared" si="1"/>
        <v>1306</v>
      </c>
      <c r="R16" s="76">
        <v>956</v>
      </c>
      <c r="S16" s="76">
        <v>350</v>
      </c>
      <c r="U16" s="31" t="s">
        <v>89</v>
      </c>
    </row>
    <row r="17" spans="16:21" ht="18">
      <c r="P17" s="75">
        <v>43516</v>
      </c>
      <c r="Q17" s="76">
        <f>SUM(R17:T17)</f>
        <v>15</v>
      </c>
      <c r="R17" s="76">
        <v>15</v>
      </c>
      <c r="U17" s="31" t="s">
        <v>87</v>
      </c>
    </row>
    <row r="18" spans="16:20" ht="18">
      <c r="P18" s="75">
        <v>43516</v>
      </c>
      <c r="Q18" s="76">
        <f t="shared" si="1"/>
        <v>1142</v>
      </c>
      <c r="R18" s="76">
        <v>945</v>
      </c>
      <c r="T18" s="76">
        <v>197</v>
      </c>
    </row>
    <row r="19" spans="16:20" ht="18">
      <c r="P19" s="119">
        <v>43516</v>
      </c>
      <c r="Q19" s="76">
        <f t="shared" si="1"/>
        <v>1824</v>
      </c>
      <c r="R19" s="76">
        <v>1769</v>
      </c>
      <c r="T19" s="76">
        <v>55</v>
      </c>
    </row>
    <row r="20" spans="16:20" ht="18">
      <c r="P20" s="75">
        <v>43516</v>
      </c>
      <c r="Q20" s="76">
        <f t="shared" si="1"/>
        <v>525</v>
      </c>
      <c r="R20" s="76">
        <v>495</v>
      </c>
      <c r="T20" s="76">
        <v>30</v>
      </c>
    </row>
    <row r="21" spans="16:20" ht="18">
      <c r="P21" s="75">
        <v>43518</v>
      </c>
      <c r="Q21" s="76">
        <f t="shared" si="1"/>
        <v>1660</v>
      </c>
      <c r="R21" s="76">
        <v>1079</v>
      </c>
      <c r="S21" s="76">
        <v>550</v>
      </c>
      <c r="T21" s="76">
        <v>31</v>
      </c>
    </row>
    <row r="22" spans="16:20" ht="18">
      <c r="P22" s="75">
        <v>43518</v>
      </c>
      <c r="Q22" s="76">
        <f t="shared" si="1"/>
        <v>730</v>
      </c>
      <c r="R22" s="76">
        <v>706</v>
      </c>
      <c r="T22" s="76">
        <v>24</v>
      </c>
    </row>
    <row r="23" spans="16:20" ht="18">
      <c r="P23" s="75">
        <v>43518</v>
      </c>
      <c r="Q23" s="76">
        <f t="shared" si="1"/>
        <v>685</v>
      </c>
      <c r="R23" s="76">
        <v>630</v>
      </c>
      <c r="T23" s="76">
        <v>55</v>
      </c>
    </row>
    <row r="24" spans="16:20" ht="18">
      <c r="P24" s="75">
        <v>43518</v>
      </c>
      <c r="Q24" s="76">
        <f t="shared" si="1"/>
        <v>960</v>
      </c>
      <c r="R24" s="76">
        <v>810</v>
      </c>
      <c r="T24" s="76">
        <v>150</v>
      </c>
    </row>
    <row r="25" spans="16:18" ht="18">
      <c r="P25" s="75">
        <v>43518</v>
      </c>
      <c r="Q25" s="76">
        <f t="shared" si="1"/>
        <v>521</v>
      </c>
      <c r="R25" s="76">
        <v>521</v>
      </c>
    </row>
    <row r="26" spans="16:20" ht="18">
      <c r="P26" s="75">
        <v>43518</v>
      </c>
      <c r="Q26" s="76">
        <f t="shared" si="1"/>
        <v>3491</v>
      </c>
      <c r="R26" s="76">
        <v>1419</v>
      </c>
      <c r="S26" s="76">
        <v>2000</v>
      </c>
      <c r="T26" s="76">
        <v>72</v>
      </c>
    </row>
    <row r="27" spans="16:20" ht="18">
      <c r="P27" s="75">
        <v>43518</v>
      </c>
      <c r="Q27" s="76">
        <f>SUM(R27:T27)</f>
        <v>975</v>
      </c>
      <c r="R27" s="76">
        <v>810</v>
      </c>
      <c r="T27" s="76">
        <v>165</v>
      </c>
    </row>
    <row r="28" spans="16:20" ht="18">
      <c r="P28" s="75">
        <v>43518</v>
      </c>
      <c r="Q28" s="76">
        <f t="shared" si="1"/>
        <v>340</v>
      </c>
      <c r="R28" s="76">
        <v>300</v>
      </c>
      <c r="T28" s="76">
        <v>40</v>
      </c>
    </row>
    <row r="29" spans="16:20" ht="18">
      <c r="P29" s="75">
        <v>43518</v>
      </c>
      <c r="Q29" s="76">
        <f t="shared" si="1"/>
        <v>1083</v>
      </c>
      <c r="R29" s="76">
        <v>1030</v>
      </c>
      <c r="T29" s="76">
        <v>53</v>
      </c>
    </row>
    <row r="30" spans="16:20" ht="18">
      <c r="P30" s="75">
        <v>43518</v>
      </c>
      <c r="Q30" s="76">
        <f t="shared" si="1"/>
        <v>1029</v>
      </c>
      <c r="R30" s="76">
        <v>853</v>
      </c>
      <c r="T30" s="76">
        <v>176</v>
      </c>
    </row>
    <row r="31" spans="16:19" ht="18">
      <c r="P31" s="75">
        <v>43521</v>
      </c>
      <c r="Q31" s="76">
        <f t="shared" si="1"/>
        <v>627</v>
      </c>
      <c r="R31" s="76">
        <v>570</v>
      </c>
      <c r="S31" s="76">
        <v>57</v>
      </c>
    </row>
    <row r="32" spans="16:19" ht="18">
      <c r="P32" s="75">
        <v>43521</v>
      </c>
      <c r="Q32" s="76">
        <f t="shared" si="1"/>
        <v>710</v>
      </c>
      <c r="R32" s="76">
        <v>690</v>
      </c>
      <c r="S32" s="76">
        <v>20</v>
      </c>
    </row>
    <row r="33" spans="16:19" ht="18">
      <c r="P33" s="75">
        <v>43524</v>
      </c>
      <c r="Q33" s="76">
        <f t="shared" si="1"/>
        <v>1187</v>
      </c>
      <c r="R33" s="76">
        <v>837</v>
      </c>
      <c r="S33" s="76">
        <v>350</v>
      </c>
    </row>
    <row r="34" spans="16:20" ht="18">
      <c r="P34" s="75">
        <v>43524</v>
      </c>
      <c r="Q34" s="76">
        <f t="shared" si="1"/>
        <v>768</v>
      </c>
      <c r="R34" s="76">
        <v>688</v>
      </c>
      <c r="T34" s="76">
        <v>80</v>
      </c>
    </row>
    <row r="36" spans="16:20" ht="18">
      <c r="P36" s="31" t="s">
        <v>81</v>
      </c>
      <c r="Q36" s="76">
        <f>SUM(R36:T36)</f>
        <v>30082</v>
      </c>
      <c r="R36" s="76">
        <f>SUM(R10:R35)</f>
        <v>22480</v>
      </c>
      <c r="S36" s="76">
        <f>SUM(S10:S35)</f>
        <v>5827</v>
      </c>
      <c r="T36" s="76">
        <f>SUM(T10:T35)</f>
        <v>1775</v>
      </c>
    </row>
    <row r="37" spans="16:17" ht="18">
      <c r="P37" s="31" t="s">
        <v>25</v>
      </c>
      <c r="Q37" s="76">
        <f>SUM(Q10:Q35)-Q36</f>
        <v>0</v>
      </c>
    </row>
    <row r="39" spans="16:20" ht="18">
      <c r="P39" s="75">
        <v>43529</v>
      </c>
      <c r="Q39" s="76">
        <f aca="true" t="shared" si="4" ref="Q39:Q44">SUM(R39:T39)</f>
        <v>758</v>
      </c>
      <c r="R39" s="76">
        <v>632</v>
      </c>
      <c r="T39" s="76">
        <v>126</v>
      </c>
    </row>
    <row r="40" spans="16:21" ht="18">
      <c r="P40" s="75">
        <v>43531</v>
      </c>
      <c r="Q40" s="76">
        <f t="shared" si="4"/>
        <v>43</v>
      </c>
      <c r="R40" s="76">
        <v>43</v>
      </c>
      <c r="U40" s="31" t="s">
        <v>104</v>
      </c>
    </row>
    <row r="41" spans="16:21" ht="18">
      <c r="P41" s="75">
        <v>43531</v>
      </c>
      <c r="Q41" s="76">
        <f t="shared" si="4"/>
        <v>686</v>
      </c>
      <c r="R41" s="76">
        <v>536</v>
      </c>
      <c r="S41" s="76">
        <v>150</v>
      </c>
      <c r="U41" s="31" t="s">
        <v>106</v>
      </c>
    </row>
    <row r="42" spans="16:20" ht="18">
      <c r="P42" s="75">
        <v>43531</v>
      </c>
      <c r="Q42" s="76">
        <f t="shared" si="4"/>
        <v>1604</v>
      </c>
      <c r="R42" s="76">
        <v>964</v>
      </c>
      <c r="S42" s="76">
        <v>150</v>
      </c>
      <c r="T42" s="76">
        <v>490</v>
      </c>
    </row>
    <row r="43" spans="16:20" ht="18">
      <c r="P43" s="75">
        <v>43537</v>
      </c>
      <c r="Q43" s="76">
        <f t="shared" si="4"/>
        <v>937</v>
      </c>
      <c r="R43" s="76">
        <v>453</v>
      </c>
      <c r="S43" s="76">
        <v>300</v>
      </c>
      <c r="T43" s="76">
        <v>184</v>
      </c>
    </row>
    <row r="44" spans="16:20" ht="18">
      <c r="P44" s="75">
        <v>43537</v>
      </c>
      <c r="Q44" s="76">
        <f t="shared" si="4"/>
        <v>355</v>
      </c>
      <c r="R44" s="76">
        <v>280</v>
      </c>
      <c r="T44" s="76">
        <v>75</v>
      </c>
    </row>
    <row r="45" spans="16:21" ht="18">
      <c r="P45" s="75">
        <v>43538</v>
      </c>
      <c r="Q45" s="76">
        <f>SUM(R45:T45)</f>
        <v>45</v>
      </c>
      <c r="R45" s="76">
        <v>45</v>
      </c>
      <c r="U45" s="31" t="s">
        <v>113</v>
      </c>
    </row>
    <row r="46" spans="16:19" ht="18">
      <c r="P46" s="75">
        <v>43543</v>
      </c>
      <c r="Q46" s="76">
        <f>SUM(R46:T46)</f>
        <v>484</v>
      </c>
      <c r="R46" s="76">
        <v>452</v>
      </c>
      <c r="S46" s="76">
        <v>32</v>
      </c>
    </row>
    <row r="47" spans="16:20" ht="18">
      <c r="P47" s="75">
        <v>43544</v>
      </c>
      <c r="Q47" s="76">
        <f>SUM(R47:T47)</f>
        <v>884</v>
      </c>
      <c r="R47" s="76">
        <v>557</v>
      </c>
      <c r="S47" s="76">
        <v>300</v>
      </c>
      <c r="T47" s="76">
        <v>27</v>
      </c>
    </row>
    <row r="48" spans="16:18" ht="18">
      <c r="P48" s="75">
        <v>43549</v>
      </c>
      <c r="Q48" s="76">
        <f>SUM(R48:T48)</f>
        <v>87</v>
      </c>
      <c r="R48" s="76">
        <v>87</v>
      </c>
    </row>
    <row r="50" spans="16:20" ht="18">
      <c r="P50" s="31" t="s">
        <v>103</v>
      </c>
      <c r="Q50" s="76">
        <f>SUM(R50:T50)</f>
        <v>5883</v>
      </c>
      <c r="R50" s="76">
        <f>SUM(R39:R49)</f>
        <v>4049</v>
      </c>
      <c r="S50" s="76">
        <f>SUM(S39:S49)</f>
        <v>932</v>
      </c>
      <c r="T50" s="76">
        <f>SUM(T39:T49)</f>
        <v>902</v>
      </c>
    </row>
    <row r="51" spans="16:17" ht="18">
      <c r="P51" s="31" t="s">
        <v>25</v>
      </c>
      <c r="Q51" s="76">
        <f>SUM(Q39:Q49)-Q50</f>
        <v>0</v>
      </c>
    </row>
    <row r="53" spans="16:20" ht="18">
      <c r="P53" s="75">
        <v>43557</v>
      </c>
      <c r="Q53" s="76">
        <f aca="true" t="shared" si="5" ref="Q53:Q58">SUM(R53:T53)</f>
        <v>558</v>
      </c>
      <c r="R53" s="76">
        <v>248</v>
      </c>
      <c r="S53" s="76">
        <v>300</v>
      </c>
      <c r="T53" s="76">
        <v>10</v>
      </c>
    </row>
    <row r="54" spans="16:19" ht="18">
      <c r="P54" s="75">
        <v>43557</v>
      </c>
      <c r="Q54" s="76">
        <f t="shared" si="5"/>
        <v>284</v>
      </c>
      <c r="R54" s="76">
        <v>234</v>
      </c>
      <c r="S54" s="76">
        <v>50</v>
      </c>
    </row>
    <row r="55" spans="16:20" ht="18">
      <c r="P55" s="75">
        <v>43565</v>
      </c>
      <c r="Q55" s="76">
        <f t="shared" si="5"/>
        <v>407</v>
      </c>
      <c r="R55" s="76">
        <v>217</v>
      </c>
      <c r="S55" s="76">
        <v>150</v>
      </c>
      <c r="T55" s="76">
        <v>40</v>
      </c>
    </row>
    <row r="56" spans="16:17" ht="18">
      <c r="P56" s="75"/>
      <c r="Q56" s="76">
        <f t="shared" si="5"/>
        <v>0</v>
      </c>
    </row>
    <row r="57" spans="16:17" ht="18">
      <c r="P57" s="75"/>
      <c r="Q57" s="76">
        <f t="shared" si="5"/>
        <v>0</v>
      </c>
    </row>
    <row r="58" spans="16:17" ht="18">
      <c r="P58" s="75"/>
      <c r="Q58" s="76">
        <f t="shared" si="5"/>
        <v>0</v>
      </c>
    </row>
    <row r="60" spans="16:20" ht="18">
      <c r="P60" s="31" t="s">
        <v>112</v>
      </c>
      <c r="Q60" s="76">
        <f>SUM(R60:T60)</f>
        <v>1249</v>
      </c>
      <c r="R60" s="76">
        <f>SUM(R53:R59)</f>
        <v>699</v>
      </c>
      <c r="S60" s="76">
        <f>SUM(S53:S59)</f>
        <v>500</v>
      </c>
      <c r="T60" s="76">
        <f>SUM(T53:T59)</f>
        <v>50</v>
      </c>
    </row>
    <row r="61" spans="16:17" ht="18">
      <c r="P61" s="31" t="s">
        <v>25</v>
      </c>
      <c r="Q61" s="76">
        <f>SUM(Q53:Q59)-Q60</f>
        <v>0</v>
      </c>
    </row>
    <row r="63" ht="18">
      <c r="P63" s="31" t="s">
        <v>105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L1">
      <pane ySplit="1" topLeftCell="A14" activePane="bottomLeft" state="frozen"/>
      <selection pane="topLeft" activeCell="G1" sqref="G1"/>
      <selection pane="bottomLeft" activeCell="Q12" sqref="Q12"/>
    </sheetView>
  </sheetViews>
  <sheetFormatPr defaultColWidth="11.57421875" defaultRowHeight="12.75"/>
  <cols>
    <col min="1" max="1" width="38.7109375" style="0" customWidth="1"/>
    <col min="2" max="2" width="16.28125" style="71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7" customWidth="1"/>
    <col min="16" max="16" width="17.8515625" style="33" customWidth="1"/>
    <col min="17" max="17" width="12.7109375" style="31" customWidth="1"/>
    <col min="18" max="18" width="22.8515625" style="31" customWidth="1"/>
    <col min="19" max="19" width="21.421875" style="31" customWidth="1"/>
    <col min="20" max="20" width="19.421875" style="31" customWidth="1"/>
    <col min="21" max="21" width="14.140625" style="31" customWidth="1"/>
    <col min="22" max="22" width="18.421875" style="31" customWidth="1"/>
    <col min="23" max="23" width="14.140625" style="31" customWidth="1"/>
    <col min="24" max="27" width="11.421875" style="31" customWidth="1"/>
    <col min="28" max="16384" width="11.421875" style="0" customWidth="1"/>
  </cols>
  <sheetData>
    <row r="1" spans="1:24" ht="19.5">
      <c r="A1" s="34" t="s">
        <v>9</v>
      </c>
      <c r="B1" s="1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8" t="s">
        <v>78</v>
      </c>
      <c r="Q1" s="33" t="s">
        <v>32</v>
      </c>
      <c r="R1" s="26" t="s">
        <v>33</v>
      </c>
      <c r="S1" s="26" t="s">
        <v>34</v>
      </c>
      <c r="T1" s="26" t="s">
        <v>35</v>
      </c>
      <c r="U1" s="26" t="s">
        <v>36</v>
      </c>
      <c r="V1" s="26" t="s">
        <v>37</v>
      </c>
      <c r="W1" s="26" t="s">
        <v>88</v>
      </c>
      <c r="X1" s="26" t="s">
        <v>38</v>
      </c>
    </row>
    <row r="2" spans="1:24" ht="18">
      <c r="A2" s="33"/>
      <c r="B2" s="109" t="s">
        <v>13</v>
      </c>
      <c r="C2" s="33" t="s">
        <v>15</v>
      </c>
      <c r="D2" s="33" t="s">
        <v>16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5">
        <v>43498</v>
      </c>
      <c r="Q2" s="76">
        <f aca="true" t="shared" si="0" ref="Q2:Q10">SUM(R2:W2)</f>
        <v>100</v>
      </c>
      <c r="R2" s="76"/>
      <c r="S2" s="76"/>
      <c r="T2" s="76"/>
      <c r="U2" s="76">
        <v>100</v>
      </c>
      <c r="V2" s="76"/>
      <c r="W2" s="76"/>
      <c r="X2" s="31" t="s">
        <v>39</v>
      </c>
    </row>
    <row r="3" spans="1:24" ht="18">
      <c r="A3" s="33"/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5">
        <v>43498</v>
      </c>
      <c r="Q3" s="76">
        <f t="shared" si="0"/>
        <v>2500</v>
      </c>
      <c r="R3" s="76">
        <v>2500</v>
      </c>
      <c r="S3" s="76"/>
      <c r="T3" s="76"/>
      <c r="U3" s="76"/>
      <c r="V3" s="76"/>
      <c r="W3" s="76"/>
      <c r="X3" s="110" t="s">
        <v>79</v>
      </c>
    </row>
    <row r="4" spans="1:24" ht="18">
      <c r="A4" s="20" t="s">
        <v>50</v>
      </c>
      <c r="B4" s="114">
        <f>SUM(C4:N4)</f>
        <v>5000</v>
      </c>
      <c r="C4" s="31"/>
      <c r="D4" s="113">
        <f>R12</f>
        <v>2500</v>
      </c>
      <c r="E4" s="31"/>
      <c r="F4" s="113">
        <f>R34</f>
        <v>2500</v>
      </c>
      <c r="G4" s="31"/>
      <c r="H4" s="31"/>
      <c r="I4" s="31"/>
      <c r="J4" s="31"/>
      <c r="K4" s="31"/>
      <c r="L4" s="31"/>
      <c r="M4" s="31"/>
      <c r="N4" s="36"/>
      <c r="P4" s="75">
        <v>43503</v>
      </c>
      <c r="Q4" s="76">
        <f t="shared" si="0"/>
        <v>1278.5</v>
      </c>
      <c r="R4" s="76"/>
      <c r="S4" s="76"/>
      <c r="T4" s="76">
        <v>956.75</v>
      </c>
      <c r="U4" s="76">
        <v>321.75</v>
      </c>
      <c r="V4" s="76"/>
      <c r="W4" s="76"/>
      <c r="X4" s="31" t="s">
        <v>82</v>
      </c>
    </row>
    <row r="5" spans="1:24" ht="18">
      <c r="A5" s="20" t="s">
        <v>48</v>
      </c>
      <c r="B5" s="114">
        <f aca="true" t="shared" si="1" ref="B5:B10">SUM(C5:N5)</f>
        <v>2078.19</v>
      </c>
      <c r="C5" s="31"/>
      <c r="D5" s="31"/>
      <c r="E5" s="113">
        <f>S24</f>
        <v>2078.19</v>
      </c>
      <c r="F5" s="31"/>
      <c r="G5" s="31"/>
      <c r="H5" s="31"/>
      <c r="I5" s="31"/>
      <c r="J5" s="31"/>
      <c r="K5" s="31"/>
      <c r="L5" s="31"/>
      <c r="M5" s="31"/>
      <c r="N5" s="31"/>
      <c r="P5" s="75">
        <v>43506</v>
      </c>
      <c r="Q5" s="76">
        <f t="shared" si="0"/>
        <v>1389.4</v>
      </c>
      <c r="R5" s="76"/>
      <c r="S5" s="76"/>
      <c r="T5" s="76">
        <v>1389.4</v>
      </c>
      <c r="U5" s="76"/>
      <c r="V5" s="76"/>
      <c r="W5" s="76"/>
      <c r="X5" s="31" t="s">
        <v>83</v>
      </c>
    </row>
    <row r="6" spans="1:24" ht="18">
      <c r="A6" s="20" t="s">
        <v>60</v>
      </c>
      <c r="B6" s="114">
        <f t="shared" si="1"/>
        <v>6237.65</v>
      </c>
      <c r="C6" s="31"/>
      <c r="D6" s="113">
        <f>T12</f>
        <v>2346.15</v>
      </c>
      <c r="E6" s="113">
        <f>T24</f>
        <v>2526.25</v>
      </c>
      <c r="F6" s="113">
        <f>T34</f>
        <v>1365.25</v>
      </c>
      <c r="G6" s="31"/>
      <c r="H6" s="31"/>
      <c r="I6" s="31"/>
      <c r="J6" s="31"/>
      <c r="K6" s="31"/>
      <c r="L6" s="31"/>
      <c r="M6" s="31"/>
      <c r="N6" s="31"/>
      <c r="P6" s="75">
        <v>43515</v>
      </c>
      <c r="Q6" s="76">
        <f t="shared" si="0"/>
        <v>20</v>
      </c>
      <c r="R6" s="76"/>
      <c r="S6" s="76"/>
      <c r="T6" s="76"/>
      <c r="U6" s="76">
        <v>20</v>
      </c>
      <c r="V6" s="76"/>
      <c r="W6" s="76"/>
      <c r="X6" s="31" t="s">
        <v>86</v>
      </c>
    </row>
    <row r="7" spans="1:24" ht="18">
      <c r="A7" s="20" t="s">
        <v>45</v>
      </c>
      <c r="B7" s="114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75">
        <v>43515</v>
      </c>
      <c r="Q7" s="76">
        <f t="shared" si="0"/>
        <v>52.43</v>
      </c>
      <c r="W7" s="118">
        <v>52.43</v>
      </c>
      <c r="X7" s="110" t="s">
        <v>90</v>
      </c>
    </row>
    <row r="8" spans="1:24" ht="18">
      <c r="A8" s="35" t="s">
        <v>57</v>
      </c>
      <c r="B8" s="114">
        <f t="shared" si="1"/>
        <v>1709.45</v>
      </c>
      <c r="C8" s="31"/>
      <c r="D8" s="113">
        <f>U12</f>
        <v>665.45</v>
      </c>
      <c r="E8" s="113">
        <f>U24</f>
        <v>550.25</v>
      </c>
      <c r="F8" s="113">
        <f>U34</f>
        <v>493.75</v>
      </c>
      <c r="G8" s="31"/>
      <c r="H8" s="31"/>
      <c r="I8" s="31"/>
      <c r="J8" s="31"/>
      <c r="K8" s="31"/>
      <c r="L8" s="31"/>
      <c r="M8" s="31"/>
      <c r="N8" s="31"/>
      <c r="P8" s="75">
        <v>43516</v>
      </c>
      <c r="Q8" s="76">
        <f t="shared" si="0"/>
        <v>190</v>
      </c>
      <c r="U8" s="76">
        <v>190</v>
      </c>
      <c r="X8" s="31" t="s">
        <v>91</v>
      </c>
    </row>
    <row r="9" spans="1:24" ht="18">
      <c r="A9" s="35" t="s">
        <v>49</v>
      </c>
      <c r="B9" s="114">
        <f t="shared" si="1"/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75">
        <v>43522</v>
      </c>
      <c r="Q9" s="33" t="s">
        <v>73</v>
      </c>
      <c r="U9" s="109"/>
      <c r="X9" s="31" t="s">
        <v>93</v>
      </c>
    </row>
    <row r="10" spans="1:24" ht="18">
      <c r="A10" s="35" t="s">
        <v>88</v>
      </c>
      <c r="B10" s="114">
        <f t="shared" si="1"/>
        <v>83.71</v>
      </c>
      <c r="C10" s="31"/>
      <c r="D10" s="113">
        <f>W12</f>
        <v>52.43</v>
      </c>
      <c r="E10" s="113">
        <f>W24</f>
        <v>31.279999999999998</v>
      </c>
      <c r="F10" s="31"/>
      <c r="G10" s="31"/>
      <c r="H10" s="31"/>
      <c r="I10" s="31"/>
      <c r="J10" s="31"/>
      <c r="K10" s="31"/>
      <c r="L10" s="31"/>
      <c r="M10" s="31"/>
      <c r="N10" s="61"/>
      <c r="P10" s="75">
        <v>43523</v>
      </c>
      <c r="Q10" s="76">
        <f t="shared" si="0"/>
        <v>33.7</v>
      </c>
      <c r="U10" s="76">
        <v>33.7</v>
      </c>
      <c r="X10" s="31" t="s">
        <v>94</v>
      </c>
    </row>
    <row r="11" spans="1:14" ht="18">
      <c r="A11" s="23" t="s">
        <v>17</v>
      </c>
      <c r="B11" s="115">
        <f>SUM(B8:B10)</f>
        <v>1793.16</v>
      </c>
      <c r="C11" s="60">
        <f>SUM(C8:C10)</f>
        <v>0</v>
      </c>
      <c r="D11" s="60">
        <f aca="true" t="shared" si="2" ref="D11:N11">SUM(D8:D10)</f>
        <v>717.88</v>
      </c>
      <c r="E11" s="60">
        <f t="shared" si="2"/>
        <v>581.53</v>
      </c>
      <c r="F11" s="60">
        <f t="shared" si="2"/>
        <v>493.75</v>
      </c>
      <c r="G11" s="60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</row>
    <row r="12" spans="1:23" ht="18.75" thickBot="1">
      <c r="A12" s="21"/>
      <c r="B12" s="116"/>
      <c r="C12" s="62"/>
      <c r="D12" s="62"/>
      <c r="E12" s="63"/>
      <c r="F12" s="62"/>
      <c r="G12" s="62"/>
      <c r="H12" s="62"/>
      <c r="I12" s="62"/>
      <c r="J12" s="62"/>
      <c r="K12" s="62"/>
      <c r="L12" s="62"/>
      <c r="M12" s="62"/>
      <c r="N12" s="62"/>
      <c r="P12" s="108" t="s">
        <v>81</v>
      </c>
      <c r="Q12" s="76">
        <f>SUM(R12:W12)</f>
        <v>5564.03</v>
      </c>
      <c r="R12" s="76">
        <f aca="true" t="shared" si="3" ref="R12:W12">SUM(R2:R11)</f>
        <v>2500</v>
      </c>
      <c r="S12" s="76">
        <f t="shared" si="3"/>
        <v>0</v>
      </c>
      <c r="T12" s="76">
        <f t="shared" si="3"/>
        <v>2346.15</v>
      </c>
      <c r="U12" s="76">
        <f t="shared" si="3"/>
        <v>665.45</v>
      </c>
      <c r="V12" s="76">
        <f t="shared" si="3"/>
        <v>0</v>
      </c>
      <c r="W12" s="76">
        <f t="shared" si="3"/>
        <v>52.43</v>
      </c>
    </row>
    <row r="13" spans="1:14" ht="18.75" thickTop="1">
      <c r="A13" s="27" t="s">
        <v>53</v>
      </c>
      <c r="B13" s="117">
        <f>SUM(C13:N13)</f>
        <v>15109</v>
      </c>
      <c r="C13" s="64">
        <f>SUM(C4:C10)</f>
        <v>0</v>
      </c>
      <c r="D13" s="64">
        <f aca="true" t="shared" si="4" ref="D13:N13">SUM(D4:D10)</f>
        <v>5564.03</v>
      </c>
      <c r="E13" s="64">
        <f t="shared" si="4"/>
        <v>5185.97</v>
      </c>
      <c r="F13" s="64">
        <f t="shared" si="4"/>
        <v>4359</v>
      </c>
      <c r="G13" s="64">
        <f t="shared" si="4"/>
        <v>0</v>
      </c>
      <c r="H13" s="64">
        <f t="shared" si="4"/>
        <v>0</v>
      </c>
      <c r="I13" s="64">
        <f t="shared" si="4"/>
        <v>0</v>
      </c>
      <c r="J13" s="64">
        <f t="shared" si="4"/>
        <v>0</v>
      </c>
      <c r="K13" s="64">
        <f t="shared" si="4"/>
        <v>0</v>
      </c>
      <c r="L13" s="64">
        <f t="shared" si="4"/>
        <v>0</v>
      </c>
      <c r="M13" s="64">
        <f t="shared" si="4"/>
        <v>0</v>
      </c>
      <c r="N13" s="64">
        <f t="shared" si="4"/>
        <v>0</v>
      </c>
    </row>
    <row r="14" spans="1:23" ht="18">
      <c r="A14" s="26"/>
      <c r="B14" s="1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108" t="s">
        <v>80</v>
      </c>
      <c r="Q14" s="112">
        <f>SUM(Q2:Q11)-Q12</f>
        <v>0</v>
      </c>
      <c r="R14" s="76"/>
      <c r="S14" s="76"/>
      <c r="T14" s="76"/>
      <c r="U14" s="76"/>
      <c r="V14" s="76"/>
      <c r="W14" s="76"/>
    </row>
    <row r="15" ht="18">
      <c r="P15" s="31"/>
    </row>
    <row r="16" spans="1:24" ht="18">
      <c r="A16" t="s">
        <v>30</v>
      </c>
      <c r="P16" s="75">
        <v>43531</v>
      </c>
      <c r="Q16" s="76">
        <f aca="true" t="shared" si="5" ref="Q16:Q22">SUM(R16:W16)</f>
        <v>25.63</v>
      </c>
      <c r="R16" s="76"/>
      <c r="S16" s="76"/>
      <c r="T16" s="76"/>
      <c r="U16" s="76"/>
      <c r="V16" s="76"/>
      <c r="W16" s="76">
        <v>25.63</v>
      </c>
      <c r="X16" s="31" t="s">
        <v>107</v>
      </c>
    </row>
    <row r="17" spans="1:24" ht="18">
      <c r="A17" t="s">
        <v>31</v>
      </c>
      <c r="P17" s="75">
        <v>43535</v>
      </c>
      <c r="Q17" s="76">
        <f t="shared" si="5"/>
        <v>2826.5</v>
      </c>
      <c r="R17" s="76"/>
      <c r="S17" s="76"/>
      <c r="T17" s="76">
        <v>2526.25</v>
      </c>
      <c r="U17" s="76">
        <v>300.25</v>
      </c>
      <c r="V17" s="76"/>
      <c r="W17" s="76"/>
      <c r="X17" s="31" t="s">
        <v>82</v>
      </c>
    </row>
    <row r="18" spans="16:24" ht="18">
      <c r="P18" s="75">
        <v>43537</v>
      </c>
      <c r="Q18" s="76">
        <f t="shared" si="5"/>
        <v>2078.19</v>
      </c>
      <c r="R18" s="76"/>
      <c r="S18" s="76">
        <v>2078.19</v>
      </c>
      <c r="T18" s="76"/>
      <c r="U18" s="76"/>
      <c r="V18" s="76"/>
      <c r="W18" s="76"/>
      <c r="X18" s="31" t="s">
        <v>108</v>
      </c>
    </row>
    <row r="19" spans="16:24" ht="18">
      <c r="P19" s="75">
        <v>43537</v>
      </c>
      <c r="Q19" s="76">
        <f t="shared" si="5"/>
        <v>150</v>
      </c>
      <c r="R19" s="76"/>
      <c r="S19" s="76"/>
      <c r="T19" s="76"/>
      <c r="U19" s="76">
        <v>150</v>
      </c>
      <c r="V19" s="76"/>
      <c r="W19" s="76"/>
      <c r="X19" s="31" t="s">
        <v>109</v>
      </c>
    </row>
    <row r="20" spans="16:24" ht="18">
      <c r="P20" s="75">
        <v>43538</v>
      </c>
      <c r="Q20" s="76">
        <f t="shared" si="5"/>
        <v>2.22</v>
      </c>
      <c r="R20" s="76"/>
      <c r="S20" s="76"/>
      <c r="T20" s="76"/>
      <c r="U20" s="76"/>
      <c r="V20" s="76"/>
      <c r="W20" s="76">
        <v>2.22</v>
      </c>
      <c r="X20" s="31" t="s">
        <v>107</v>
      </c>
    </row>
    <row r="21" spans="16:24" ht="18">
      <c r="P21" s="75">
        <v>43544</v>
      </c>
      <c r="Q21" s="76">
        <f t="shared" si="5"/>
        <v>100</v>
      </c>
      <c r="R21" s="76"/>
      <c r="S21" s="76"/>
      <c r="T21" s="76"/>
      <c r="U21" s="76">
        <v>100</v>
      </c>
      <c r="V21" s="76"/>
      <c r="W21" s="76"/>
      <c r="X21" s="31" t="s">
        <v>111</v>
      </c>
    </row>
    <row r="22" spans="16:24" ht="18">
      <c r="P22" s="75">
        <v>43549</v>
      </c>
      <c r="Q22" s="76">
        <f t="shared" si="5"/>
        <v>3.43</v>
      </c>
      <c r="R22" s="76"/>
      <c r="S22" s="76"/>
      <c r="T22" s="76"/>
      <c r="U22" s="76"/>
      <c r="V22" s="76"/>
      <c r="W22" s="76">
        <v>3.43</v>
      </c>
      <c r="X22" s="31" t="s">
        <v>107</v>
      </c>
    </row>
    <row r="23" spans="18:23" ht="18">
      <c r="R23" s="76"/>
      <c r="S23" s="76"/>
      <c r="T23" s="76"/>
      <c r="U23" s="76"/>
      <c r="V23" s="76"/>
      <c r="W23" s="76"/>
    </row>
    <row r="24" spans="16:23" ht="18">
      <c r="P24" s="33" t="s">
        <v>103</v>
      </c>
      <c r="Q24" s="76">
        <f>SUM(R24:W24)</f>
        <v>5185.97</v>
      </c>
      <c r="R24" s="76">
        <f aca="true" t="shared" si="6" ref="R24:W24">SUM(R16:R23)</f>
        <v>0</v>
      </c>
      <c r="S24" s="76">
        <f t="shared" si="6"/>
        <v>2078.19</v>
      </c>
      <c r="T24" s="76">
        <f t="shared" si="6"/>
        <v>2526.25</v>
      </c>
      <c r="U24" s="76">
        <f t="shared" si="6"/>
        <v>550.25</v>
      </c>
      <c r="V24" s="76">
        <f t="shared" si="6"/>
        <v>0</v>
      </c>
      <c r="W24" s="76">
        <f t="shared" si="6"/>
        <v>31.279999999999998</v>
      </c>
    </row>
    <row r="25" ht="18">
      <c r="AB25" s="31"/>
    </row>
    <row r="26" spans="16:28" ht="18">
      <c r="P26" s="108" t="s">
        <v>80</v>
      </c>
      <c r="Q26" s="112">
        <f>SUM(Q16:Q23)-Q24</f>
        <v>0</v>
      </c>
      <c r="R26" s="76"/>
      <c r="S26" s="76"/>
      <c r="T26" s="76"/>
      <c r="U26" s="76"/>
      <c r="V26" s="76"/>
      <c r="W26" s="76"/>
      <c r="AB26" s="31"/>
    </row>
    <row r="27" spans="16:28" ht="18">
      <c r="P27" s="31"/>
      <c r="AB27" s="31"/>
    </row>
    <row r="28" spans="16:28" ht="18">
      <c r="P28" s="75">
        <v>43563</v>
      </c>
      <c r="Q28" s="76">
        <f>SUM(R28:W28)</f>
        <v>1859</v>
      </c>
      <c r="R28" s="76"/>
      <c r="S28" s="76"/>
      <c r="T28" s="76">
        <v>1365.25</v>
      </c>
      <c r="U28" s="76">
        <v>493.75</v>
      </c>
      <c r="V28" s="76"/>
      <c r="W28" s="76"/>
      <c r="X28" s="31" t="s">
        <v>82</v>
      </c>
      <c r="AB28" s="31"/>
    </row>
    <row r="29" spans="16:28" ht="18">
      <c r="P29" s="75">
        <v>43563</v>
      </c>
      <c r="Q29" s="76">
        <f>SUM(R29:W29)</f>
        <v>2500</v>
      </c>
      <c r="R29" s="76">
        <v>2500</v>
      </c>
      <c r="S29" s="76"/>
      <c r="T29" s="76"/>
      <c r="U29" s="76"/>
      <c r="V29" s="76"/>
      <c r="W29" s="76"/>
      <c r="X29" s="31" t="s">
        <v>79</v>
      </c>
      <c r="AB29" s="31"/>
    </row>
    <row r="30" spans="16:28" ht="18">
      <c r="P30" s="75"/>
      <c r="Q30" s="76">
        <f>SUM(R30:W30)</f>
        <v>0</v>
      </c>
      <c r="R30" s="76"/>
      <c r="S30" s="76"/>
      <c r="T30" s="76"/>
      <c r="U30" s="76"/>
      <c r="V30" s="76"/>
      <c r="W30" s="76"/>
      <c r="AB30" s="31"/>
    </row>
    <row r="31" spans="16:28" ht="18">
      <c r="P31" s="75"/>
      <c r="Q31" s="76">
        <f>SUM(R31:W31)</f>
        <v>0</v>
      </c>
      <c r="R31" s="76"/>
      <c r="S31" s="76"/>
      <c r="T31" s="76"/>
      <c r="U31" s="76"/>
      <c r="V31" s="76"/>
      <c r="W31" s="76"/>
      <c r="AB31" s="31"/>
    </row>
    <row r="32" spans="16:28" ht="18">
      <c r="P32" s="75"/>
      <c r="Q32" s="76">
        <f>SUM(R32:W32)</f>
        <v>0</v>
      </c>
      <c r="R32" s="76"/>
      <c r="S32" s="76"/>
      <c r="T32" s="76"/>
      <c r="U32" s="76"/>
      <c r="V32" s="76"/>
      <c r="W32" s="76"/>
      <c r="AB32" s="31"/>
    </row>
    <row r="33" spans="18:28" ht="18">
      <c r="R33" s="76"/>
      <c r="S33" s="76"/>
      <c r="T33" s="76"/>
      <c r="U33" s="76"/>
      <c r="V33" s="76"/>
      <c r="W33" s="76"/>
      <c r="AB33" s="31"/>
    </row>
    <row r="34" spans="16:28" ht="18">
      <c r="P34" s="33" t="s">
        <v>112</v>
      </c>
      <c r="Q34" s="76">
        <f>SUM(R34:W34)</f>
        <v>4359</v>
      </c>
      <c r="R34" s="76">
        <f aca="true" t="shared" si="7" ref="R34:W34">SUM(R28:R33)</f>
        <v>2500</v>
      </c>
      <c r="S34" s="76">
        <f t="shared" si="7"/>
        <v>0</v>
      </c>
      <c r="T34" s="76">
        <f t="shared" si="7"/>
        <v>1365.25</v>
      </c>
      <c r="U34" s="76">
        <f t="shared" si="7"/>
        <v>493.75</v>
      </c>
      <c r="V34" s="76">
        <f t="shared" si="7"/>
        <v>0</v>
      </c>
      <c r="W34" s="76">
        <f t="shared" si="7"/>
        <v>0</v>
      </c>
      <c r="AB34" s="31"/>
    </row>
    <row r="35" ht="18">
      <c r="AB35" s="31"/>
    </row>
    <row r="36" spans="16:28" ht="18">
      <c r="P36" s="108" t="s">
        <v>80</v>
      </c>
      <c r="Q36" s="112">
        <f>SUM(Q28:Q33)-Q34</f>
        <v>0</v>
      </c>
      <c r="R36" s="76"/>
      <c r="S36" s="76"/>
      <c r="T36" s="76"/>
      <c r="U36" s="76"/>
      <c r="V36" s="76"/>
      <c r="W36" s="76"/>
      <c r="AB36" s="31"/>
    </row>
    <row r="37" ht="18">
      <c r="P37" s="31"/>
    </row>
    <row r="38" ht="18">
      <c r="P38" s="31"/>
    </row>
    <row r="39" ht="18">
      <c r="P39" s="31"/>
    </row>
    <row r="40" ht="18">
      <c r="P40" s="31"/>
    </row>
    <row r="41" ht="18">
      <c r="P41" s="31"/>
    </row>
    <row r="42" ht="18">
      <c r="P42" s="31"/>
    </row>
    <row r="43" ht="18">
      <c r="P43" s="31"/>
    </row>
    <row r="44" ht="18">
      <c r="P44" s="31"/>
    </row>
    <row r="45" ht="18">
      <c r="P45" s="31"/>
    </row>
    <row r="46" ht="18">
      <c r="P46" s="31"/>
    </row>
    <row r="47" ht="18">
      <c r="P47" s="31"/>
    </row>
    <row r="48" ht="18">
      <c r="P48" s="31"/>
    </row>
    <row r="49" ht="18">
      <c r="P49" s="31"/>
    </row>
    <row r="50" ht="18">
      <c r="P50" s="31"/>
    </row>
    <row r="51" ht="18">
      <c r="P51" s="31"/>
    </row>
    <row r="52" ht="18">
      <c r="P52" s="31"/>
    </row>
    <row r="53" ht="18">
      <c r="P53" s="31"/>
    </row>
    <row r="54" ht="18">
      <c r="P54" s="31"/>
    </row>
    <row r="55" ht="18">
      <c r="P55" s="31"/>
    </row>
    <row r="56" ht="18">
      <c r="P56" s="31"/>
    </row>
    <row r="57" ht="18">
      <c r="P57" s="31"/>
    </row>
    <row r="58" ht="18">
      <c r="P58" s="31"/>
    </row>
    <row r="59" ht="18">
      <c r="P59" s="31"/>
    </row>
    <row r="60" ht="18">
      <c r="P60" s="31"/>
    </row>
    <row r="61" ht="18">
      <c r="P61" s="31"/>
    </row>
    <row r="62" ht="18">
      <c r="P62" s="31"/>
    </row>
    <row r="63" ht="18">
      <c r="P63" s="31"/>
    </row>
    <row r="64" ht="18">
      <c r="P64" s="31"/>
    </row>
    <row r="65" ht="18">
      <c r="P65" s="31"/>
    </row>
    <row r="66" ht="18">
      <c r="P66" s="31"/>
    </row>
    <row r="67" ht="18">
      <c r="P67" s="31"/>
    </row>
    <row r="68" ht="18">
      <c r="P68" s="31"/>
    </row>
    <row r="69" ht="18">
      <c r="P69" s="31"/>
    </row>
    <row r="70" ht="18">
      <c r="P70" s="31"/>
    </row>
    <row r="71" ht="18">
      <c r="P71" s="31"/>
    </row>
    <row r="72" ht="18">
      <c r="P72" s="31"/>
    </row>
    <row r="73" ht="18">
      <c r="P73" s="31"/>
    </row>
    <row r="74" ht="18">
      <c r="P74" s="31"/>
    </row>
    <row r="75" ht="18">
      <c r="P75" s="31"/>
    </row>
    <row r="76" ht="18">
      <c r="P76" s="31"/>
    </row>
    <row r="77" ht="18">
      <c r="P77" s="31"/>
    </row>
    <row r="78" ht="18">
      <c r="P78" s="31"/>
    </row>
    <row r="79" ht="18">
      <c r="P79" s="31"/>
    </row>
    <row r="80" ht="18">
      <c r="P80" s="31"/>
    </row>
    <row r="81" ht="18">
      <c r="P81" s="31"/>
    </row>
  </sheetData>
  <sheetProtection/>
  <printOptions/>
  <pageMargins left="0.75" right="0.75" top="1" bottom="1" header="0.5" footer="0.5"/>
  <pageSetup orientation="portrait" scale="86"/>
  <rowBreaks count="1" manualBreakCount="1">
    <brk id="80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2019-01-08T17:52:35Z</cp:lastPrinted>
  <dcterms:created xsi:type="dcterms:W3CDTF">2003-01-21T00:34:03Z</dcterms:created>
  <dcterms:modified xsi:type="dcterms:W3CDTF">2019-04-11T18:51:34Z</dcterms:modified>
  <cp:category/>
  <cp:version/>
  <cp:contentType/>
  <cp:contentStatus/>
</cp:coreProperties>
</file>