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520" windowWidth="27080" windowHeight="16480" activeTab="0"/>
  </bookViews>
  <sheets>
    <sheet name="Fin. Statement" sheetId="1" r:id="rId1"/>
    <sheet name="Revenue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<sst xmlns="http://schemas.openxmlformats.org/spreadsheetml/2006/main" count="224" uniqueCount="141">
  <si>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</si>
  <si>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</si>
  <si>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</si>
  <si>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</si>
  <si>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</si>
  <si>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</si>
  <si>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</si>
  <si>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</si>
  <si>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</si>
  <si>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</si>
  <si>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</si>
  <si>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</si>
  <si>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</si>
  <si>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2018 Actual</t>
  </si>
  <si>
    <t>Interest Checking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</si>
  <si>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</si>
  <si>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</si>
  <si>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</si>
  <si>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</si>
  <si>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</si>
  <si>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</si>
  <si>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</si>
  <si>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</si>
  <si>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</si>
  <si>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</si>
  <si>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Check (SB "0")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</si>
  <si>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</si>
  <si>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</si>
  <si>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</si>
  <si>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</si>
  <si>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</si>
  <si>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</si>
  <si>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</si>
  <si>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</si>
  <si>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</si>
  <si>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</si>
  <si>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</si>
  <si>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</si>
  <si>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</si>
  <si>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Vital Records</t>
  </si>
  <si>
    <t>Revenues</t>
  </si>
  <si>
    <t>Member Dues</t>
  </si>
  <si>
    <t>Other</t>
  </si>
  <si>
    <t>Expenses</t>
  </si>
  <si>
    <t>Checking Interest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</si>
  <si>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</si>
  <si>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</si>
  <si>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</si>
  <si>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</si>
  <si>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</si>
  <si>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</si>
  <si>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</si>
  <si>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</si>
  <si>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</si>
  <si>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</si>
  <si>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</si>
  <si>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</si>
  <si>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</si>
  <si>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</si>
  <si>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</si>
  <si>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</si>
  <si>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</si>
  <si>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</si>
  <si>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</si>
  <si>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</si>
  <si>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</si>
  <si>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2019 Budget</t>
  </si>
  <si>
    <t>2019 Investments</t>
  </si>
  <si>
    <t>Total 2019 Investments</t>
  </si>
  <si>
    <t>Subtotal Dues</t>
  </si>
  <si>
    <t>Subtotal Other</t>
  </si>
  <si>
    <t>Board Travel</t>
  </si>
  <si>
    <t>n/a</t>
  </si>
  <si>
    <t>2019  Financial Report</t>
  </si>
  <si>
    <t xml:space="preserve">Budget Approved: January 15, 2019 </t>
  </si>
  <si>
    <t>check sb "0"</t>
  </si>
  <si>
    <t>PayPal Fees</t>
  </si>
  <si>
    <t>Date Paid</t>
  </si>
  <si>
    <t>Browning, et al</t>
  </si>
  <si>
    <t>check (sb 0)</t>
  </si>
  <si>
    <t>Total February</t>
  </si>
  <si>
    <t>CMS Monthly</t>
  </si>
  <si>
    <t>Action Print Membership Renewal</t>
  </si>
  <si>
    <t>Total January</t>
  </si>
  <si>
    <t>Note: One check on sheet but not deposited (Schwarzkoph)</t>
  </si>
  <si>
    <t>Reimburse treasurer for SOS renewal</t>
  </si>
  <si>
    <t>Found and deposited lost Schwarzkoph check</t>
  </si>
  <si>
    <t>PayPal</t>
  </si>
  <si>
    <t>PayPal ($1253.57 deposit)</t>
  </si>
  <si>
    <t>PayPal 2/12/19</t>
  </si>
  <si>
    <t>Innovative Solutions for Web Hosting</t>
  </si>
  <si>
    <t>Stockman Bank CD</t>
  </si>
  <si>
    <t>$20,000 from checking to Stockman Bank for 11 month CD</t>
  </si>
  <si>
    <t>Order for 100 checks and two registers</t>
  </si>
  <si>
    <t>#1 CD Stockman 11 mo 01/29/20 (2.25%)</t>
  </si>
  <si>
    <t>Redeemed $80,000 CD</t>
  </si>
  <si>
    <t>Total March</t>
  </si>
  <si>
    <t>Included with 2/22 deposit, unsigned check deposited here</t>
  </si>
  <si>
    <t>PayPal deposit. Note: Lifetime membership returned, already a member.</t>
  </si>
  <si>
    <t>Pay Pal</t>
  </si>
  <si>
    <t>Action Print for Newsletter</t>
  </si>
  <si>
    <t>Return dues to JV who double paid for lifetime membership via PayPal</t>
  </si>
  <si>
    <t>Note: Decrease due to Stockman CD buy</t>
  </si>
  <si>
    <t>RVA Invoice for database work</t>
  </si>
  <si>
    <t>Total April</t>
  </si>
  <si>
    <t>PayPal deposit.</t>
  </si>
  <si>
    <t>Total May</t>
  </si>
  <si>
    <t>PayPal deposit</t>
  </si>
  <si>
    <t>Innovative Solutions for website hosting</t>
  </si>
  <si>
    <t>Total June</t>
  </si>
  <si>
    <t>Post Office Box Rent</t>
  </si>
  <si>
    <t>Leo Travel to May Meeting</t>
  </si>
  <si>
    <t>Browining et al final payment</t>
  </si>
  <si>
    <t>Action Print Renewal Letter</t>
  </si>
  <si>
    <t>Total July</t>
  </si>
  <si>
    <t>Redeemed $10,000 CD 8/22/19</t>
  </si>
  <si>
    <t># 2 CD RMCU 24 mo  07/23/20 (2.5%)</t>
  </si>
  <si>
    <t># 3 CD RMCU 36 mo  07/23/21 (3.0%)</t>
  </si>
  <si>
    <t>#4 CD RMCU 24 mo 02/25/21 (2.85%)</t>
  </si>
  <si>
    <t># 5 CD RMCU 36 mo  02/25/22 (3.0%)</t>
  </si>
  <si>
    <t>Total August</t>
  </si>
  <si>
    <t>Check Order Valley Bank</t>
  </si>
  <si>
    <t>Action Print Newsletter</t>
  </si>
  <si>
    <t>Total September</t>
  </si>
  <si>
    <t>Total Sept</t>
  </si>
  <si>
    <t>Total Oct</t>
  </si>
  <si>
    <t>Total October</t>
  </si>
  <si>
    <t>Action Print Renewal letter</t>
  </si>
  <si>
    <t>Leo Travel</t>
  </si>
  <si>
    <t>Total November</t>
  </si>
  <si>
    <t>Total Nov</t>
  </si>
  <si>
    <t>RMCU Savings</t>
  </si>
  <si>
    <t>Valley Bank Checking Account</t>
  </si>
  <si>
    <t>See above</t>
  </si>
  <si>
    <t>NA</t>
  </si>
  <si>
    <t>RMCU Money Market (.4%)</t>
  </si>
  <si>
    <t>Note: $20K (checking) + $42K (RMCU)</t>
  </si>
  <si>
    <t>Total Dec</t>
  </si>
  <si>
    <t>Total December</t>
  </si>
  <si>
    <t>2019 Final Report</t>
  </si>
  <si>
    <t>Action Print Postcards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</si>
</sst>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0" xfId="42" applyNumberFormat="1" applyFont="1" applyBorder="1" applyAlignment="1">
      <alignment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10" fillId="0" borderId="0" xfId="42" applyNumberFormat="1" applyFont="1" applyFill="1" applyBorder="1" applyAlignment="1" applyProtection="1">
      <alignment horizontal="center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81" fontId="7" fillId="0" borderId="10" xfId="42" applyNumberFormat="1" applyFont="1" applyBorder="1" applyAlignment="1">
      <alignment/>
    </xf>
    <xf numFmtId="8" fontId="10" fillId="0" borderId="0" xfId="0" applyNumberFormat="1" applyFont="1" applyFill="1" applyBorder="1" applyAlignment="1" applyProtection="1">
      <alignment horizontal="center"/>
      <protection locked="0"/>
    </xf>
    <xf numFmtId="181" fontId="0" fillId="0" borderId="0" xfId="0" applyNumberFormat="1" applyAlignment="1">
      <alignment/>
    </xf>
    <xf numFmtId="182" fontId="7" fillId="0" borderId="0" xfId="42" applyNumberFormat="1" applyFont="1" applyBorder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8" fillId="0" borderId="0" xfId="44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8" fontId="7" fillId="0" borderId="10" xfId="59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15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37" fontId="10" fillId="0" borderId="0" xfId="42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8" fontId="10" fillId="0" borderId="0" xfId="44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C1">
      <selection activeCell="F46" sqref="F46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28125" style="98" customWidth="1"/>
    <col min="8" max="8" width="17.28125" style="1" customWidth="1"/>
    <col min="9" max="9" width="17.28125" style="0" customWidth="1"/>
    <col min="10" max="16384" width="11.421875" style="0" customWidth="1"/>
  </cols>
  <sheetData>
    <row r="1" spans="1:8" ht="18">
      <c r="A1" s="4"/>
      <c r="B1" s="20" t="s">
        <v>47</v>
      </c>
      <c r="C1" s="21"/>
      <c r="D1" s="4"/>
      <c r="E1" s="4"/>
      <c r="F1" s="4"/>
      <c r="G1" s="87"/>
      <c r="H1" s="4"/>
    </row>
    <row r="2" spans="1:8" ht="18">
      <c r="A2" s="4"/>
      <c r="B2" s="20" t="s">
        <v>73</v>
      </c>
      <c r="C2" s="21"/>
      <c r="E2" s="4"/>
      <c r="F2" s="4"/>
      <c r="G2" s="87"/>
      <c r="H2" s="4"/>
    </row>
    <row r="3" spans="1:8" ht="18">
      <c r="A3" s="4"/>
      <c r="B3" s="107" t="s">
        <v>74</v>
      </c>
      <c r="C3" s="21"/>
      <c r="D3" s="4"/>
      <c r="E3" s="4"/>
      <c r="F3" s="4"/>
      <c r="G3" s="87"/>
      <c r="H3" s="4"/>
    </row>
    <row r="4" spans="1:8" ht="18" customHeight="1">
      <c r="A4" s="4"/>
      <c r="B4" s="123" t="s">
        <v>139</v>
      </c>
      <c r="C4" s="21"/>
      <c r="D4" s="4"/>
      <c r="E4" s="4"/>
      <c r="F4" s="4"/>
      <c r="G4" s="87"/>
      <c r="H4" s="4"/>
    </row>
    <row r="5" spans="1:8" ht="12.75" customHeight="1">
      <c r="A5" s="4"/>
      <c r="B5" s="5"/>
      <c r="C5" s="4"/>
      <c r="D5" s="4"/>
      <c r="E5" s="4"/>
      <c r="F5" s="4"/>
      <c r="G5" s="87"/>
      <c r="H5" s="4"/>
    </row>
    <row r="6" spans="1:9" s="3" customFormat="1" ht="30" customHeight="1">
      <c r="A6" s="24" t="s">
        <v>40</v>
      </c>
      <c r="B6" s="25"/>
      <c r="C6" s="25"/>
      <c r="D6" s="6" t="s">
        <v>65</v>
      </c>
      <c r="E6" s="6" t="s">
        <v>66</v>
      </c>
      <c r="F6" s="13" t="s">
        <v>55</v>
      </c>
      <c r="G6" s="88" t="s">
        <v>64</v>
      </c>
      <c r="H6" s="6" t="s">
        <v>10</v>
      </c>
      <c r="I6" s="6" t="s">
        <v>11</v>
      </c>
    </row>
    <row r="7" spans="1:9" ht="15" customHeight="1">
      <c r="A7" s="21"/>
      <c r="B7" s="21"/>
      <c r="C7" s="21"/>
      <c r="D7" s="7"/>
      <c r="E7" s="7"/>
      <c r="F7" s="14"/>
      <c r="G7" s="89"/>
      <c r="H7" s="7"/>
      <c r="I7" s="14"/>
    </row>
    <row r="8" spans="1:9" ht="19.5">
      <c r="A8" s="21"/>
      <c r="B8" s="20" t="s">
        <v>41</v>
      </c>
      <c r="C8" s="21"/>
      <c r="D8" s="7"/>
      <c r="E8" s="7"/>
      <c r="F8" s="14"/>
      <c r="G8" s="89"/>
      <c r="H8" s="7"/>
      <c r="I8" s="14"/>
    </row>
    <row r="9" spans="1:9" ht="19.5">
      <c r="A9" s="21"/>
      <c r="B9" s="21"/>
      <c r="C9" s="21" t="s">
        <v>18</v>
      </c>
      <c r="D9" s="37">
        <f>Revenue!B4</f>
        <v>32979</v>
      </c>
      <c r="E9" s="37">
        <v>25000</v>
      </c>
      <c r="F9" s="15">
        <f>D9/E9</f>
        <v>1.31916</v>
      </c>
      <c r="G9" s="90">
        <v>25119</v>
      </c>
      <c r="H9" s="47">
        <v>23517</v>
      </c>
      <c r="I9" s="47">
        <v>27345</v>
      </c>
    </row>
    <row r="10" spans="1:9" ht="19.5">
      <c r="A10" s="21"/>
      <c r="B10" s="21"/>
      <c r="C10" s="21" t="s">
        <v>54</v>
      </c>
      <c r="D10" s="38">
        <f>Revenue!B5</f>
        <v>11670</v>
      </c>
      <c r="E10" s="38">
        <v>13000</v>
      </c>
      <c r="F10" s="16">
        <f>D10/E10</f>
        <v>0.8976923076923077</v>
      </c>
      <c r="G10" s="91">
        <v>13400</v>
      </c>
      <c r="H10" s="54">
        <v>9200</v>
      </c>
      <c r="I10" s="54">
        <v>10000</v>
      </c>
    </row>
    <row r="11" spans="1:9" ht="19.5">
      <c r="A11" s="21"/>
      <c r="B11" s="21"/>
      <c r="C11" s="103" t="s">
        <v>69</v>
      </c>
      <c r="D11" s="39">
        <f>SUM(D9:D10)</f>
        <v>44649</v>
      </c>
      <c r="E11" s="39">
        <f>SUM(E9:E10)</f>
        <v>38000</v>
      </c>
      <c r="F11" s="15">
        <f>D11/E11</f>
        <v>1.1749736842105263</v>
      </c>
      <c r="G11" s="90">
        <f>SUM(G9:G10)</f>
        <v>38519</v>
      </c>
      <c r="H11" s="55">
        <v>32717</v>
      </c>
      <c r="I11" s="55">
        <v>37345</v>
      </c>
    </row>
    <row r="12" spans="1:9" ht="19.5">
      <c r="A12" s="21"/>
      <c r="B12" s="20" t="s">
        <v>42</v>
      </c>
      <c r="C12" s="21"/>
      <c r="D12" s="37"/>
      <c r="E12" s="40"/>
      <c r="F12" s="14"/>
      <c r="G12" s="89"/>
      <c r="H12" s="47"/>
      <c r="I12" s="47"/>
    </row>
    <row r="13" spans="1:9" ht="19.5">
      <c r="A13" s="21"/>
      <c r="B13" s="20"/>
      <c r="C13" s="21" t="s">
        <v>58</v>
      </c>
      <c r="D13" s="37">
        <f>Revenue!B8</f>
        <v>3346</v>
      </c>
      <c r="E13" s="39">
        <v>1500</v>
      </c>
      <c r="F13" s="15">
        <f>D13/E13</f>
        <v>2.2306666666666666</v>
      </c>
      <c r="G13" s="90">
        <v>1754</v>
      </c>
      <c r="H13" s="47">
        <v>3967</v>
      </c>
      <c r="I13" s="47">
        <v>3061</v>
      </c>
    </row>
    <row r="14" spans="1:9" ht="19.5">
      <c r="A14" s="21"/>
      <c r="B14" s="20"/>
      <c r="C14" s="21" t="s">
        <v>57</v>
      </c>
      <c r="D14" s="41"/>
      <c r="E14" s="40"/>
      <c r="F14" s="17"/>
      <c r="G14" s="92"/>
      <c r="H14" s="56"/>
      <c r="I14" s="56"/>
    </row>
    <row r="15" spans="1:9" ht="19.5">
      <c r="A15" s="21"/>
      <c r="B15" s="21"/>
      <c r="C15" s="21" t="s">
        <v>44</v>
      </c>
      <c r="D15" s="78">
        <f>Revenue!B10</f>
        <v>0.8100000000000003</v>
      </c>
      <c r="E15" s="38">
        <v>2</v>
      </c>
      <c r="F15" s="16">
        <f>D15/E15</f>
        <v>0.40500000000000014</v>
      </c>
      <c r="G15" s="104">
        <v>1.61</v>
      </c>
      <c r="H15" s="54"/>
      <c r="I15" s="54"/>
    </row>
    <row r="16" spans="1:9" ht="19.5">
      <c r="A16" s="21"/>
      <c r="B16" s="21"/>
      <c r="C16" s="103" t="s">
        <v>70</v>
      </c>
      <c r="D16" s="39">
        <f>SUM(D13:D15)</f>
        <v>3346.81</v>
      </c>
      <c r="E16" s="39">
        <f>SUM(E13:E15)</f>
        <v>1502</v>
      </c>
      <c r="F16" s="15">
        <f>D16/E16</f>
        <v>2.22823568575233</v>
      </c>
      <c r="G16" s="90">
        <f>SUM(G13:G15)</f>
        <v>1755.61</v>
      </c>
      <c r="H16" s="55">
        <v>4890.6</v>
      </c>
      <c r="I16" s="55">
        <v>3538.24</v>
      </c>
    </row>
    <row r="17" spans="1:9" ht="21" thickBot="1">
      <c r="A17" s="21"/>
      <c r="B17" s="21"/>
      <c r="C17" s="21"/>
      <c r="D17" s="42"/>
      <c r="E17" s="42"/>
      <c r="F17" s="18"/>
      <c r="G17" s="93"/>
      <c r="H17" s="57"/>
      <c r="I17" s="57"/>
    </row>
    <row r="18" spans="1:9" ht="19.5">
      <c r="A18" s="21"/>
      <c r="B18" s="21"/>
      <c r="C18" s="27" t="s">
        <v>53</v>
      </c>
      <c r="D18" s="46">
        <f>D11+D16</f>
        <v>47995.81</v>
      </c>
      <c r="E18" s="46">
        <f>E11+E16</f>
        <v>39502</v>
      </c>
      <c r="F18" s="15">
        <f>D18/E18</f>
        <v>1.2150222773530455</v>
      </c>
      <c r="G18" s="46">
        <f>G11+G16</f>
        <v>40274.61</v>
      </c>
      <c r="H18" s="58">
        <v>37607.6</v>
      </c>
      <c r="I18" s="58">
        <v>40883.24</v>
      </c>
    </row>
    <row r="19" spans="1:9" ht="19.5">
      <c r="A19" s="21"/>
      <c r="B19" s="21"/>
      <c r="C19" s="20"/>
      <c r="D19" s="37"/>
      <c r="E19" s="43"/>
      <c r="F19" s="14"/>
      <c r="G19" s="89"/>
      <c r="H19" s="47"/>
      <c r="I19" s="47"/>
    </row>
    <row r="20" spans="1:9" ht="19.5">
      <c r="A20" s="20" t="s">
        <v>43</v>
      </c>
      <c r="B20" s="21"/>
      <c r="C20" s="21"/>
      <c r="D20" s="37"/>
      <c r="E20" s="40"/>
      <c r="F20" s="14"/>
      <c r="G20" s="89"/>
      <c r="H20" s="47"/>
      <c r="I20" s="47"/>
    </row>
    <row r="21" spans="1:9" ht="19.5">
      <c r="A21" s="21"/>
      <c r="B21" s="21"/>
      <c r="C21" s="26"/>
      <c r="D21" s="37"/>
      <c r="E21" s="44"/>
      <c r="F21" s="14"/>
      <c r="G21" s="89"/>
      <c r="H21" s="47"/>
      <c r="I21" s="47"/>
    </row>
    <row r="22" spans="1:9" ht="19.5">
      <c r="A22" s="21"/>
      <c r="B22" s="20" t="s">
        <v>50</v>
      </c>
      <c r="C22" s="21"/>
      <c r="D22" s="37">
        <f>Expenses!B4</f>
        <v>10000</v>
      </c>
      <c r="E22" s="39">
        <v>10000</v>
      </c>
      <c r="F22" s="15">
        <f>D22/E22</f>
        <v>1</v>
      </c>
      <c r="G22" s="90">
        <v>0</v>
      </c>
      <c r="H22" s="47">
        <v>10042.45</v>
      </c>
      <c r="I22" s="47">
        <v>0</v>
      </c>
    </row>
    <row r="23" spans="1:9" ht="19.5">
      <c r="A23" s="21"/>
      <c r="B23" s="20" t="s">
        <v>48</v>
      </c>
      <c r="C23" s="21"/>
      <c r="D23" s="37">
        <f>Expenses!B5</f>
        <v>3525.98</v>
      </c>
      <c r="E23" s="39">
        <v>1800</v>
      </c>
      <c r="F23" s="15">
        <f>D23/E23</f>
        <v>1.9588777777777777</v>
      </c>
      <c r="G23" s="90">
        <v>1811</v>
      </c>
      <c r="H23" s="47">
        <v>4766.68</v>
      </c>
      <c r="I23" s="47">
        <v>2663.47</v>
      </c>
    </row>
    <row r="24" spans="1:9" ht="19.5">
      <c r="A24" s="21"/>
      <c r="B24" s="20" t="s">
        <v>59</v>
      </c>
      <c r="C24" s="21"/>
      <c r="D24" s="37">
        <f>Expenses!B6</f>
        <v>12455.67</v>
      </c>
      <c r="E24" s="39">
        <v>7500</v>
      </c>
      <c r="F24" s="15">
        <f>D24/E24</f>
        <v>1.660756</v>
      </c>
      <c r="G24" s="90">
        <v>7519</v>
      </c>
      <c r="H24" s="47">
        <v>7349.1</v>
      </c>
      <c r="I24" s="47">
        <v>7297.13</v>
      </c>
    </row>
    <row r="25" spans="1:9" ht="19.5">
      <c r="A25" s="21"/>
      <c r="B25" s="20" t="s">
        <v>45</v>
      </c>
      <c r="C25" s="21"/>
      <c r="D25" s="37"/>
      <c r="E25" s="39"/>
      <c r="F25" s="17"/>
      <c r="G25" s="92"/>
      <c r="H25" s="47"/>
      <c r="I25" s="47"/>
    </row>
    <row r="26" spans="1:9" ht="19.5">
      <c r="A26" s="21"/>
      <c r="B26" s="21"/>
      <c r="C26" s="21" t="s">
        <v>56</v>
      </c>
      <c r="D26" s="37">
        <f>Expenses!B8</f>
        <v>3883.74</v>
      </c>
      <c r="E26" s="39">
        <v>3400</v>
      </c>
      <c r="F26" s="15">
        <f>D26/E26</f>
        <v>1.1422764705882353</v>
      </c>
      <c r="G26" s="90">
        <v>3408</v>
      </c>
      <c r="H26" s="47">
        <v>1764.75</v>
      </c>
      <c r="I26" s="47">
        <v>1862.25</v>
      </c>
    </row>
    <row r="27" spans="1:9" ht="19.5">
      <c r="A27" s="21"/>
      <c r="B27" s="21"/>
      <c r="C27" s="21" t="s">
        <v>49</v>
      </c>
      <c r="D27" s="37">
        <f>Expenses!B9</f>
        <v>0</v>
      </c>
      <c r="E27" s="39">
        <v>0</v>
      </c>
      <c r="F27" s="15">
        <v>0</v>
      </c>
      <c r="G27" s="90">
        <v>153</v>
      </c>
      <c r="H27" s="47">
        <v>306</v>
      </c>
      <c r="I27" s="47">
        <v>148</v>
      </c>
    </row>
    <row r="28" spans="1:9" ht="19.5">
      <c r="A28" s="21"/>
      <c r="B28" s="21"/>
      <c r="C28" s="105" t="s">
        <v>71</v>
      </c>
      <c r="D28" s="37">
        <f>Expenses!B10</f>
        <v>744.29</v>
      </c>
      <c r="E28" s="39">
        <v>1050</v>
      </c>
      <c r="F28" s="15">
        <v>0</v>
      </c>
      <c r="G28" s="106" t="s">
        <v>72</v>
      </c>
      <c r="H28" s="106" t="s">
        <v>72</v>
      </c>
      <c r="I28" s="106" t="s">
        <v>72</v>
      </c>
    </row>
    <row r="29" spans="1:9" ht="19.5">
      <c r="A29" s="21"/>
      <c r="B29" s="21"/>
      <c r="C29" s="21" t="s">
        <v>76</v>
      </c>
      <c r="D29" s="38">
        <f>Expenses!B11</f>
        <v>115.14999999999999</v>
      </c>
      <c r="E29" s="45">
        <v>90</v>
      </c>
      <c r="F29" s="16">
        <f>D29/E29</f>
        <v>1.2794444444444444</v>
      </c>
      <c r="G29" s="91">
        <v>92</v>
      </c>
      <c r="H29" s="54">
        <v>212.45</v>
      </c>
      <c r="I29" s="54">
        <v>257.74</v>
      </c>
    </row>
    <row r="30" spans="1:9" ht="19.5">
      <c r="A30" s="21"/>
      <c r="B30" s="21"/>
      <c r="C30" s="26" t="s">
        <v>20</v>
      </c>
      <c r="D30" s="39">
        <f>SUM(D26:D29)</f>
        <v>4743.179999999999</v>
      </c>
      <c r="E30" s="39">
        <f>SUM(E26:E29)</f>
        <v>4540</v>
      </c>
      <c r="F30" s="15">
        <f>D30/E30</f>
        <v>1.0447533039647576</v>
      </c>
      <c r="G30" s="39">
        <f>SUM(G26:G29)</f>
        <v>3653</v>
      </c>
      <c r="H30" s="55">
        <v>2283.2</v>
      </c>
      <c r="I30" s="55">
        <v>2267.99</v>
      </c>
    </row>
    <row r="31" spans="1:9" ht="21" thickBot="1">
      <c r="A31" s="21"/>
      <c r="B31" s="21"/>
      <c r="C31" s="26"/>
      <c r="D31" s="42"/>
      <c r="E31" s="42"/>
      <c r="F31" s="19"/>
      <c r="G31" s="94"/>
      <c r="H31" s="42"/>
      <c r="I31" s="57"/>
    </row>
    <row r="32" spans="1:9" ht="21" thickTop="1">
      <c r="A32" s="21"/>
      <c r="B32" s="21"/>
      <c r="C32" s="27" t="s">
        <v>52</v>
      </c>
      <c r="D32" s="46">
        <f>SUM(D22:D29)</f>
        <v>30724.83</v>
      </c>
      <c r="E32" s="46">
        <f>SUM(E22:E29)</f>
        <v>23840</v>
      </c>
      <c r="F32" s="85">
        <f>D32/E32</f>
        <v>1.2887932046979866</v>
      </c>
      <c r="G32" s="46">
        <f>SUM(G22:G29)</f>
        <v>12983</v>
      </c>
      <c r="H32" s="46">
        <f>SUM(H22:H29)</f>
        <v>24441.430000000004</v>
      </c>
      <c r="I32" s="58">
        <v>12228.59</v>
      </c>
    </row>
    <row r="33" spans="1:9" ht="19.5">
      <c r="A33" s="20"/>
      <c r="B33" s="20"/>
      <c r="C33" s="21"/>
      <c r="D33" s="37"/>
      <c r="E33" s="40"/>
      <c r="F33" s="14"/>
      <c r="G33" s="89"/>
      <c r="H33" s="37"/>
      <c r="I33" s="47"/>
    </row>
    <row r="34" spans="1:9" ht="19.5">
      <c r="A34" s="20" t="s">
        <v>67</v>
      </c>
      <c r="B34" s="20"/>
      <c r="C34" s="21"/>
      <c r="D34" s="37"/>
      <c r="E34" s="40"/>
      <c r="F34" s="14"/>
      <c r="G34" s="89"/>
      <c r="H34" s="37"/>
      <c r="I34" s="47"/>
    </row>
    <row r="35" spans="1:9" ht="19.5">
      <c r="A35" s="20"/>
      <c r="B35" s="20"/>
      <c r="C35" s="21" t="s">
        <v>91</v>
      </c>
      <c r="D35" s="37">
        <v>20000</v>
      </c>
      <c r="E35" s="40"/>
      <c r="F35" s="14"/>
      <c r="G35" s="89"/>
      <c r="H35" s="37"/>
      <c r="I35" s="47"/>
    </row>
    <row r="36" spans="1:9" ht="19.5">
      <c r="A36" s="20"/>
      <c r="B36" s="21"/>
      <c r="C36" s="21"/>
      <c r="D36" s="37"/>
      <c r="E36" s="40"/>
      <c r="F36" s="14"/>
      <c r="G36" s="89"/>
      <c r="H36" s="37"/>
      <c r="I36" s="47"/>
    </row>
    <row r="37" spans="1:9" ht="19.5">
      <c r="A37" s="20"/>
      <c r="B37" s="20"/>
      <c r="C37" s="27" t="s">
        <v>68</v>
      </c>
      <c r="D37" s="37">
        <f>SUM(D35:D36)</f>
        <v>20000</v>
      </c>
      <c r="E37" s="40"/>
      <c r="F37" s="14"/>
      <c r="G37" s="89"/>
      <c r="H37" s="37"/>
      <c r="I37" s="47"/>
    </row>
    <row r="38" spans="1:9" ht="19.5">
      <c r="A38" s="20"/>
      <c r="B38" s="20"/>
      <c r="C38" s="21"/>
      <c r="D38" s="37"/>
      <c r="E38" s="40"/>
      <c r="F38" s="14"/>
      <c r="G38" s="89"/>
      <c r="H38" s="37"/>
      <c r="I38" s="47"/>
    </row>
    <row r="39" spans="1:9" ht="19.5">
      <c r="A39" s="20" t="s">
        <v>51</v>
      </c>
      <c r="B39" s="20"/>
      <c r="C39" s="21"/>
      <c r="D39" s="37">
        <f>D18-D32</f>
        <v>17270.979999999996</v>
      </c>
      <c r="E39" s="47">
        <f>E18-E32</f>
        <v>15662</v>
      </c>
      <c r="F39" s="15">
        <f>D39/E39</f>
        <v>1.1027314519218487</v>
      </c>
      <c r="G39" s="47">
        <f>G18-G32</f>
        <v>27291.61</v>
      </c>
      <c r="H39" s="47">
        <f>H18-H32</f>
        <v>13166.169999999995</v>
      </c>
      <c r="I39" s="47">
        <v>28654.65</v>
      </c>
    </row>
    <row r="40" spans="1:9" ht="19.5">
      <c r="A40" s="21" t="s">
        <v>19</v>
      </c>
      <c r="B40" s="20"/>
      <c r="C40" s="21"/>
      <c r="D40" s="37">
        <f>F57</f>
        <v>3273.5700000000015</v>
      </c>
      <c r="E40" s="47">
        <v>1500</v>
      </c>
      <c r="F40" s="15">
        <f>D40/E40</f>
        <v>2.182380000000001</v>
      </c>
      <c r="G40" s="89"/>
      <c r="H40" s="47"/>
      <c r="I40" s="47"/>
    </row>
    <row r="41" spans="1:9" ht="19.5">
      <c r="A41" s="21" t="s">
        <v>22</v>
      </c>
      <c r="B41" s="20"/>
      <c r="C41" s="22"/>
      <c r="D41" s="81">
        <f>E57</f>
        <v>160455.13</v>
      </c>
      <c r="E41" s="48"/>
      <c r="F41" s="9"/>
      <c r="G41" s="95"/>
      <c r="H41" s="9"/>
      <c r="I41" s="14"/>
    </row>
    <row r="42" spans="1:9" ht="19.5">
      <c r="A42" s="20" t="s">
        <v>21</v>
      </c>
      <c r="B42" s="20"/>
      <c r="C42" s="22"/>
      <c r="D42" s="68">
        <f>SUM(D39:D41)</f>
        <v>180999.68</v>
      </c>
      <c r="E42" s="50"/>
      <c r="F42" s="50"/>
      <c r="G42" s="96"/>
      <c r="H42" s="50"/>
      <c r="I42" s="50"/>
    </row>
    <row r="43" spans="1:9" ht="21" thickBot="1">
      <c r="A43" s="82"/>
      <c r="B43" s="82"/>
      <c r="C43" s="83"/>
      <c r="D43" s="67"/>
      <c r="E43" s="49"/>
      <c r="F43" s="49"/>
      <c r="G43" s="97"/>
      <c r="H43" s="49"/>
      <c r="I43" s="49"/>
    </row>
    <row r="44" spans="1:9" ht="21" thickTop="1">
      <c r="A44" s="20"/>
      <c r="B44" s="20"/>
      <c r="C44" s="22"/>
      <c r="D44" s="68"/>
      <c r="E44" s="50"/>
      <c r="F44" s="9"/>
      <c r="G44" s="95"/>
      <c r="H44" s="9"/>
      <c r="I44" s="14"/>
    </row>
    <row r="45" spans="1:9" ht="19.5">
      <c r="A45" s="20"/>
      <c r="B45" s="20"/>
      <c r="C45" s="22"/>
      <c r="D45" s="69" t="s">
        <v>24</v>
      </c>
      <c r="E45" s="69" t="s">
        <v>26</v>
      </c>
      <c r="F45" s="26" t="s">
        <v>27</v>
      </c>
      <c r="H45" s="9"/>
      <c r="I45" s="14"/>
    </row>
    <row r="46" spans="1:10" ht="19.5">
      <c r="A46" s="20"/>
      <c r="B46" s="20"/>
      <c r="C46" s="23" t="s">
        <v>132</v>
      </c>
      <c r="D46" s="39">
        <f>E46+D18-D32-D37</f>
        <v>5275.889999999999</v>
      </c>
      <c r="E46" s="39">
        <v>8004.91</v>
      </c>
      <c r="F46" s="26" t="s">
        <v>133</v>
      </c>
      <c r="G46" s="65"/>
      <c r="H46" s="10"/>
      <c r="I46" s="14"/>
      <c r="J46" s="71"/>
    </row>
    <row r="47" spans="1:10" ht="19.5">
      <c r="A47" s="20"/>
      <c r="B47" s="20"/>
      <c r="C47" s="23" t="s">
        <v>131</v>
      </c>
      <c r="D47" s="39">
        <v>20</v>
      </c>
      <c r="E47" s="39">
        <v>20</v>
      </c>
      <c r="F47" s="26" t="s">
        <v>134</v>
      </c>
      <c r="G47" s="65"/>
      <c r="H47" s="10"/>
      <c r="I47" s="14"/>
      <c r="J47" s="71"/>
    </row>
    <row r="48" spans="1:9" ht="19.5">
      <c r="A48" s="21"/>
      <c r="B48" s="21"/>
      <c r="C48" s="23" t="s">
        <v>135</v>
      </c>
      <c r="D48" s="39">
        <f>(30508.03-20000)</f>
        <v>10508.029999999999</v>
      </c>
      <c r="E48" s="39">
        <v>40553</v>
      </c>
      <c r="F48" s="51">
        <f>24.13+(D48-30086.73)-328+20000</f>
        <v>117.43000000000029</v>
      </c>
      <c r="G48" s="100" t="s">
        <v>102</v>
      </c>
      <c r="H48" s="10"/>
      <c r="I48" s="14"/>
    </row>
    <row r="49" spans="1:11" ht="19.5">
      <c r="A49" s="21"/>
      <c r="B49" s="21"/>
      <c r="C49" s="23" t="s">
        <v>94</v>
      </c>
      <c r="D49" s="51">
        <f>62664.03</f>
        <v>62664.03</v>
      </c>
      <c r="E49" s="51"/>
      <c r="F49" s="51">
        <f>D49-32000-10000-20000</f>
        <v>664.0299999999988</v>
      </c>
      <c r="G49" s="101" t="s">
        <v>136</v>
      </c>
      <c r="H49" s="10"/>
      <c r="I49" s="14"/>
      <c r="K49" s="80"/>
    </row>
    <row r="50" spans="1:9" ht="19.5">
      <c r="A50" s="21"/>
      <c r="B50" s="21"/>
      <c r="C50" s="23" t="s">
        <v>116</v>
      </c>
      <c r="D50" s="51">
        <v>10341.11</v>
      </c>
      <c r="E50" s="51">
        <v>10110</v>
      </c>
      <c r="F50" s="51">
        <f>D50-E50</f>
        <v>231.11000000000058</v>
      </c>
      <c r="G50" s="99"/>
      <c r="H50" s="10"/>
      <c r="I50" s="14"/>
    </row>
    <row r="51" spans="1:9" ht="19.5">
      <c r="A51" s="21"/>
      <c r="B51" s="21"/>
      <c r="C51" s="23" t="s">
        <v>117</v>
      </c>
      <c r="D51" s="51">
        <v>10409.49</v>
      </c>
      <c r="E51" s="51">
        <v>10132</v>
      </c>
      <c r="F51" s="51">
        <f>D51-E51</f>
        <v>277.4899999999998</v>
      </c>
      <c r="G51" s="99"/>
      <c r="H51" s="10"/>
      <c r="I51" s="14"/>
    </row>
    <row r="52" spans="1:9" ht="19.5">
      <c r="A52" s="21"/>
      <c r="B52" s="21"/>
      <c r="C52" s="23" t="s">
        <v>118</v>
      </c>
      <c r="D52" s="51">
        <v>40868.07</v>
      </c>
      <c r="E52" s="51"/>
      <c r="F52" s="51">
        <f>D52-40000</f>
        <v>868.0699999999997</v>
      </c>
      <c r="G52" s="99"/>
      <c r="H52" s="10"/>
      <c r="I52" s="14"/>
    </row>
    <row r="53" spans="1:9" ht="19.5">
      <c r="A53" s="21"/>
      <c r="B53" s="21"/>
      <c r="C53" s="23" t="s">
        <v>119</v>
      </c>
      <c r="D53" s="51">
        <v>40913.29</v>
      </c>
      <c r="E53" s="51"/>
      <c r="F53" s="51">
        <f>D53-40000</f>
        <v>913.2900000000009</v>
      </c>
      <c r="G53" s="99"/>
      <c r="H53" s="10"/>
      <c r="I53" s="14"/>
    </row>
    <row r="54" spans="1:9" ht="19.5">
      <c r="A54" s="21"/>
      <c r="B54" s="21"/>
      <c r="C54" s="23" t="s">
        <v>95</v>
      </c>
      <c r="D54" s="51"/>
      <c r="E54" s="51">
        <v>81448.22</v>
      </c>
      <c r="F54" s="51">
        <f>81509.58-81448.22</f>
        <v>61.36000000000058</v>
      </c>
      <c r="G54" s="99"/>
      <c r="H54" s="10"/>
      <c r="I54" s="14"/>
    </row>
    <row r="55" spans="1:9" ht="19.5">
      <c r="A55" s="21"/>
      <c r="B55" s="21"/>
      <c r="C55" s="23" t="s">
        <v>115</v>
      </c>
      <c r="D55" s="51"/>
      <c r="E55" s="51">
        <v>10187</v>
      </c>
      <c r="F55" s="51">
        <f>10327.79-10187</f>
        <v>140.79000000000087</v>
      </c>
      <c r="G55" s="99"/>
      <c r="H55" s="10"/>
      <c r="I55" s="14"/>
    </row>
    <row r="56" spans="1:9" ht="19.5">
      <c r="A56" s="21"/>
      <c r="B56" s="21"/>
      <c r="C56" s="23"/>
      <c r="D56" s="50"/>
      <c r="E56" s="51"/>
      <c r="F56" s="10"/>
      <c r="G56" s="99"/>
      <c r="H56" s="10"/>
      <c r="I56" s="14"/>
    </row>
    <row r="57" spans="1:9" ht="19.5">
      <c r="A57" s="8"/>
      <c r="B57" s="8"/>
      <c r="C57" s="22" t="s">
        <v>28</v>
      </c>
      <c r="D57" s="86">
        <f>SUM(D46:D56)</f>
        <v>180999.91</v>
      </c>
      <c r="E57" s="70">
        <f>SUM(E46:E56)</f>
        <v>160455.13</v>
      </c>
      <c r="F57" s="70">
        <f>SUM(F45:F56)</f>
        <v>3273.5700000000015</v>
      </c>
      <c r="G57" s="100"/>
      <c r="H57" s="7"/>
      <c r="I57" s="14"/>
    </row>
    <row r="58" spans="1:9" ht="19.5">
      <c r="A58" s="8"/>
      <c r="B58" s="8"/>
      <c r="D58" s="52"/>
      <c r="E58" s="40"/>
      <c r="F58" s="7"/>
      <c r="G58" s="100"/>
      <c r="H58" s="7"/>
      <c r="I58" s="14"/>
    </row>
    <row r="59" spans="1:9" ht="19.5">
      <c r="A59" s="7"/>
      <c r="B59" s="8"/>
      <c r="C59" s="23" t="s">
        <v>23</v>
      </c>
      <c r="D59" s="84">
        <f>D57-D42</f>
        <v>0.23000000001047738</v>
      </c>
      <c r="E59" s="53"/>
      <c r="F59" s="11"/>
      <c r="G59" s="101"/>
      <c r="H59" s="11"/>
      <c r="I59" s="14"/>
    </row>
    <row r="60" spans="1:9" ht="15.75" customHeight="1">
      <c r="A60" s="7"/>
      <c r="B60" s="7"/>
      <c r="C60" s="12"/>
      <c r="D60" s="50"/>
      <c r="E60" s="51"/>
      <c r="F60" s="10" t="s">
        <v>12</v>
      </c>
      <c r="G60" s="99"/>
      <c r="H60" s="10"/>
      <c r="I60" s="14"/>
    </row>
    <row r="61" spans="1:9" ht="19.5">
      <c r="A61" s="7"/>
      <c r="B61" s="7"/>
      <c r="C61" s="30"/>
      <c r="D61" s="120"/>
      <c r="E61" s="121"/>
      <c r="F61" s="7"/>
      <c r="G61" s="100"/>
      <c r="H61" s="7"/>
      <c r="I61" s="14"/>
    </row>
    <row r="62" spans="1:9" ht="19.5">
      <c r="A62" s="7"/>
      <c r="B62" s="7"/>
      <c r="C62" s="30"/>
      <c r="D62" s="44"/>
      <c r="E62" s="122"/>
      <c r="F62" s="7"/>
      <c r="G62" s="100"/>
      <c r="H62" s="7"/>
      <c r="I62" s="14"/>
    </row>
    <row r="63" spans="1:9" ht="19.5">
      <c r="A63" s="7"/>
      <c r="B63" s="7"/>
      <c r="C63" s="30"/>
      <c r="D63" s="59"/>
      <c r="E63" s="40"/>
      <c r="F63" s="7"/>
      <c r="G63" s="100"/>
      <c r="H63" s="7"/>
      <c r="I63" s="14"/>
    </row>
    <row r="64" spans="1:9" ht="19.5">
      <c r="A64" s="7"/>
      <c r="B64" s="7"/>
      <c r="C64" s="4"/>
      <c r="D64" s="7"/>
      <c r="E64" s="29"/>
      <c r="F64" s="7"/>
      <c r="G64" s="100"/>
      <c r="H64" s="7"/>
      <c r="I64" s="14"/>
    </row>
    <row r="65" spans="2:8" ht="19.5">
      <c r="B65" s="2"/>
      <c r="C65" s="4"/>
      <c r="D65" s="7"/>
      <c r="E65" s="7"/>
      <c r="F65" s="2"/>
      <c r="G65" s="102"/>
      <c r="H65" s="2"/>
    </row>
    <row r="66" spans="2:8" ht="15.75">
      <c r="B66" s="2"/>
      <c r="C66" s="28"/>
      <c r="D66" s="2"/>
      <c r="E66" s="2"/>
      <c r="F66" s="2"/>
      <c r="G66" s="102"/>
      <c r="H66" s="2"/>
    </row>
    <row r="68" ht="19.5">
      <c r="E68" s="7"/>
    </row>
  </sheetData>
  <sheetProtection/>
  <printOptions gridLines="1"/>
  <pageMargins left="1" right="1" top="0.9" bottom="0.8" header="0.5" footer="0.75"/>
  <pageSetup fitToHeight="1" fitToWidth="1" horizontalDpi="300" verticalDpi="300" orientation="portrait" scale="5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28" sqref="T128"/>
    </sheetView>
  </sheetViews>
  <sheetFormatPr defaultColWidth="11.421875" defaultRowHeight="12.75"/>
  <cols>
    <col min="1" max="1" width="29.28125" style="31" customWidth="1"/>
    <col min="2" max="2" width="18.7109375" style="31" customWidth="1"/>
    <col min="3" max="3" width="10.8515625" style="31" customWidth="1"/>
    <col min="4" max="4" width="12.421875" style="31" customWidth="1"/>
    <col min="5" max="5" width="11.8515625" style="31" bestFit="1" customWidth="1"/>
    <col min="6" max="7" width="10.8515625" style="31" customWidth="1"/>
    <col min="8" max="8" width="11.8515625" style="31" bestFit="1" customWidth="1"/>
    <col min="9" max="10" width="10.8515625" style="31" customWidth="1"/>
    <col min="11" max="11" width="12.140625" style="31" customWidth="1"/>
    <col min="12" max="14" width="11.7109375" style="31" customWidth="1"/>
    <col min="15" max="15" width="10.8515625" style="72" customWidth="1"/>
    <col min="16" max="16" width="18.421875" style="31" customWidth="1"/>
    <col min="17" max="17" width="18.421875" style="76" customWidth="1"/>
    <col min="18" max="18" width="27.140625" style="76" customWidth="1"/>
    <col min="19" max="19" width="13.140625" style="76" customWidth="1"/>
    <col min="20" max="20" width="12.28125" style="76" customWidth="1"/>
    <col min="21" max="16384" width="10.8515625" style="31" customWidth="1"/>
  </cols>
  <sheetData>
    <row r="1" spans="1:20" ht="19.5">
      <c r="A1" s="34" t="s">
        <v>8</v>
      </c>
      <c r="P1" s="31" t="s">
        <v>29</v>
      </c>
      <c r="Q1" s="76" t="s">
        <v>28</v>
      </c>
      <c r="R1" s="111" t="s">
        <v>18</v>
      </c>
      <c r="S1" s="111" t="s">
        <v>54</v>
      </c>
      <c r="T1" s="111" t="s">
        <v>58</v>
      </c>
    </row>
    <row r="2" spans="2:20" s="33" customFormat="1" ht="18">
      <c r="B2" s="108" t="s">
        <v>65</v>
      </c>
      <c r="C2" s="33" t="s">
        <v>6</v>
      </c>
      <c r="D2" s="33" t="s">
        <v>7</v>
      </c>
      <c r="E2" s="33" t="s">
        <v>60</v>
      </c>
      <c r="F2" s="33" t="s">
        <v>61</v>
      </c>
      <c r="G2" s="33" t="s">
        <v>62</v>
      </c>
      <c r="H2" s="33" t="s">
        <v>63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O2" s="73"/>
      <c r="P2" s="75">
        <v>43467</v>
      </c>
      <c r="Q2" s="76">
        <f>SUM(R2:T2)</f>
        <v>288</v>
      </c>
      <c r="R2" s="76">
        <v>88</v>
      </c>
      <c r="S2" s="76">
        <v>200</v>
      </c>
      <c r="T2" s="76"/>
    </row>
    <row r="3" spans="1:20" ht="18">
      <c r="A3" s="21"/>
      <c r="B3" s="21"/>
      <c r="C3" s="32"/>
      <c r="P3" s="75">
        <v>43475</v>
      </c>
      <c r="Q3" s="76">
        <f>SUM(R3:T3)</f>
        <v>83</v>
      </c>
      <c r="R3" s="76">
        <v>73</v>
      </c>
      <c r="T3" s="76">
        <v>10</v>
      </c>
    </row>
    <row r="4" spans="1:20" ht="18">
      <c r="A4" s="21" t="s">
        <v>18</v>
      </c>
      <c r="B4" s="65">
        <f>SUM(C4:N4)</f>
        <v>32979</v>
      </c>
      <c r="C4" s="66">
        <f>R7</f>
        <v>221</v>
      </c>
      <c r="D4" s="109">
        <f>R36</f>
        <v>22480</v>
      </c>
      <c r="E4" s="76">
        <f>R50</f>
        <v>4049</v>
      </c>
      <c r="F4" s="76">
        <f>R59</f>
        <v>774</v>
      </c>
      <c r="G4" s="76">
        <f>R69</f>
        <v>410</v>
      </c>
      <c r="H4" s="76">
        <f>R79</f>
        <v>1393</v>
      </c>
      <c r="I4" s="76">
        <f>R88</f>
        <v>455</v>
      </c>
      <c r="J4" s="76">
        <f>R94</f>
        <v>101</v>
      </c>
      <c r="K4" s="76">
        <f>R101</f>
        <v>204</v>
      </c>
      <c r="L4" s="76">
        <f>R111</f>
        <v>1501</v>
      </c>
      <c r="M4" s="76">
        <f>R121</f>
        <v>995</v>
      </c>
      <c r="N4" s="76">
        <f>R131</f>
        <v>396</v>
      </c>
      <c r="O4" s="74"/>
      <c r="P4" s="75">
        <v>43481</v>
      </c>
      <c r="Q4" s="76">
        <f>SUM(R4:T4)</f>
        <v>54</v>
      </c>
      <c r="R4" s="76">
        <v>30</v>
      </c>
      <c r="T4" s="76">
        <v>24</v>
      </c>
    </row>
    <row r="5" spans="1:18" ht="18">
      <c r="A5" s="21" t="s">
        <v>54</v>
      </c>
      <c r="B5" s="65">
        <f>SUM(C5:N5)</f>
        <v>11670</v>
      </c>
      <c r="C5" s="66">
        <f>S7</f>
        <v>200</v>
      </c>
      <c r="D5" s="109">
        <f>S36</f>
        <v>5827</v>
      </c>
      <c r="E5" s="76">
        <f>S50</f>
        <v>932</v>
      </c>
      <c r="F5" s="76">
        <f>S59</f>
        <v>500</v>
      </c>
      <c r="G5" s="76">
        <f>S69</f>
        <v>350</v>
      </c>
      <c r="H5" s="76">
        <f>S79</f>
        <v>1300</v>
      </c>
      <c r="I5" s="76">
        <f>S88</f>
        <v>200</v>
      </c>
      <c r="J5" s="76">
        <f>S94</f>
        <v>0</v>
      </c>
      <c r="K5" s="33"/>
      <c r="L5" s="76">
        <f>S111</f>
        <v>1111</v>
      </c>
      <c r="M5" s="76">
        <f>S121</f>
        <v>600</v>
      </c>
      <c r="N5" s="76">
        <f>S131</f>
        <v>650</v>
      </c>
      <c r="O5" s="74"/>
      <c r="P5" s="75">
        <v>43496</v>
      </c>
      <c r="Q5" s="76">
        <f>SUM(R5:T5)</f>
        <v>30</v>
      </c>
      <c r="R5" s="76">
        <v>30</v>
      </c>
    </row>
    <row r="6" spans="1:15" ht="18">
      <c r="A6" s="26" t="s">
        <v>46</v>
      </c>
      <c r="B6" s="65">
        <f>B5+B4</f>
        <v>44649</v>
      </c>
      <c r="C6" s="65">
        <f>C5+C4</f>
        <v>421</v>
      </c>
      <c r="D6" s="65">
        <f aca="true" t="shared" si="0" ref="D6:N6">D5+D4</f>
        <v>28307</v>
      </c>
      <c r="E6" s="65">
        <f t="shared" si="0"/>
        <v>4981</v>
      </c>
      <c r="F6" s="65">
        <f t="shared" si="0"/>
        <v>1274</v>
      </c>
      <c r="G6" s="65">
        <f t="shared" si="0"/>
        <v>760</v>
      </c>
      <c r="H6" s="65">
        <f t="shared" si="0"/>
        <v>2693</v>
      </c>
      <c r="I6" s="65">
        <f t="shared" si="0"/>
        <v>655</v>
      </c>
      <c r="J6" s="65">
        <f t="shared" si="0"/>
        <v>101</v>
      </c>
      <c r="K6" s="65">
        <f t="shared" si="0"/>
        <v>204</v>
      </c>
      <c r="L6" s="65">
        <f t="shared" si="0"/>
        <v>2612</v>
      </c>
      <c r="M6" s="65">
        <f t="shared" si="0"/>
        <v>1595</v>
      </c>
      <c r="N6" s="65">
        <f t="shared" si="0"/>
        <v>1046</v>
      </c>
      <c r="O6" s="74"/>
    </row>
    <row r="7" spans="1:20" ht="18">
      <c r="A7" s="21"/>
      <c r="B7" s="65"/>
      <c r="C7" s="6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4"/>
      <c r="P7" s="31" t="s">
        <v>83</v>
      </c>
      <c r="Q7" s="76">
        <f>SUM(R7:T7)</f>
        <v>455</v>
      </c>
      <c r="R7" s="76">
        <f>SUM(R2:R6)</f>
        <v>221</v>
      </c>
      <c r="S7" s="76">
        <f>SUM(S2:S6)</f>
        <v>200</v>
      </c>
      <c r="T7" s="76">
        <f>SUM(T2:T6)</f>
        <v>34</v>
      </c>
    </row>
    <row r="8" spans="1:17" ht="18">
      <c r="A8" s="21" t="s">
        <v>58</v>
      </c>
      <c r="B8" s="65">
        <f>SUM(C8:N8)</f>
        <v>3346</v>
      </c>
      <c r="C8" s="66">
        <f>T7</f>
        <v>34</v>
      </c>
      <c r="D8" s="76">
        <f>T36</f>
        <v>1775</v>
      </c>
      <c r="E8" s="76">
        <f>T50</f>
        <v>902</v>
      </c>
      <c r="F8" s="76">
        <f>T59</f>
        <v>65</v>
      </c>
      <c r="G8" s="76">
        <f>T69</f>
        <v>257</v>
      </c>
      <c r="H8" s="76">
        <f>T79</f>
        <v>70</v>
      </c>
      <c r="I8" s="76">
        <f>T88</f>
        <v>120</v>
      </c>
      <c r="J8" s="76">
        <f>T94</f>
        <v>15</v>
      </c>
      <c r="K8" s="76">
        <f>T101</f>
        <v>43</v>
      </c>
      <c r="L8" s="76">
        <f>T111</f>
        <v>44</v>
      </c>
      <c r="M8" s="76">
        <f>T121</f>
        <v>21</v>
      </c>
      <c r="N8" s="76">
        <f>T131</f>
        <v>0</v>
      </c>
      <c r="O8" s="74"/>
      <c r="P8" s="31" t="s">
        <v>25</v>
      </c>
      <c r="Q8" s="76">
        <f>SUM(Q2:Q6)-Q7</f>
        <v>0</v>
      </c>
    </row>
    <row r="9" spans="1:16" ht="18">
      <c r="A9" s="21" t="s">
        <v>57</v>
      </c>
      <c r="B9" s="65">
        <f>SUM(C9:N9)</f>
        <v>0</v>
      </c>
      <c r="C9" s="66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74"/>
      <c r="P9" s="75"/>
    </row>
    <row r="10" spans="1:20" ht="18">
      <c r="A10" s="21" t="s">
        <v>14</v>
      </c>
      <c r="B10" s="79">
        <f>SUM(C10:N10)</f>
        <v>0.8100000000000003</v>
      </c>
      <c r="C10" s="76">
        <v>0.07</v>
      </c>
      <c r="D10" s="76">
        <v>0.13</v>
      </c>
      <c r="E10" s="76">
        <v>0.12</v>
      </c>
      <c r="F10" s="76">
        <v>0.1</v>
      </c>
      <c r="G10" s="76">
        <v>0.09</v>
      </c>
      <c r="H10" s="76">
        <v>0.04</v>
      </c>
      <c r="I10" s="76">
        <v>0.05</v>
      </c>
      <c r="J10" s="76">
        <v>0.04</v>
      </c>
      <c r="K10" s="76">
        <v>0.04</v>
      </c>
      <c r="L10" s="76">
        <v>0.04</v>
      </c>
      <c r="M10" s="76">
        <v>0.04</v>
      </c>
      <c r="N10" s="76">
        <v>0.05</v>
      </c>
      <c r="O10" s="74"/>
      <c r="P10" s="75">
        <v>43507</v>
      </c>
      <c r="Q10" s="76">
        <f aca="true" t="shared" si="1" ref="Q10:Q34">SUM(R10:T10)</f>
        <v>915</v>
      </c>
      <c r="R10" s="76">
        <v>840</v>
      </c>
      <c r="T10" s="76">
        <v>75</v>
      </c>
    </row>
    <row r="11" spans="1:20" ht="18">
      <c r="A11" s="26" t="s">
        <v>46</v>
      </c>
      <c r="B11" s="65">
        <f>SUM(B8:B10)</f>
        <v>3346.81</v>
      </c>
      <c r="C11" s="109">
        <f>SUM(C8:C10)</f>
        <v>34.07</v>
      </c>
      <c r="D11" s="109">
        <f aca="true" t="shared" si="2" ref="D11:N11">SUM(D8:D10)</f>
        <v>1775.13</v>
      </c>
      <c r="E11" s="109">
        <f t="shared" si="2"/>
        <v>902.12</v>
      </c>
      <c r="F11" s="109">
        <f t="shared" si="2"/>
        <v>65.1</v>
      </c>
      <c r="G11" s="109">
        <f t="shared" si="2"/>
        <v>257.09</v>
      </c>
      <c r="H11" s="109">
        <f t="shared" si="2"/>
        <v>70.04</v>
      </c>
      <c r="I11" s="109">
        <f t="shared" si="2"/>
        <v>120.05</v>
      </c>
      <c r="J11" s="109">
        <f t="shared" si="2"/>
        <v>15.04</v>
      </c>
      <c r="K11" s="109">
        <f t="shared" si="2"/>
        <v>43.04</v>
      </c>
      <c r="L11" s="109">
        <f t="shared" si="2"/>
        <v>44.04</v>
      </c>
      <c r="M11" s="109">
        <f t="shared" si="2"/>
        <v>21.04</v>
      </c>
      <c r="N11" s="109">
        <f t="shared" si="2"/>
        <v>0.05</v>
      </c>
      <c r="O11" s="74"/>
      <c r="P11" s="75">
        <v>43507</v>
      </c>
      <c r="Q11" s="76">
        <f t="shared" si="1"/>
        <v>2004</v>
      </c>
      <c r="R11" s="76">
        <v>1849</v>
      </c>
      <c r="T11" s="76">
        <v>155</v>
      </c>
    </row>
    <row r="12" spans="1:20" ht="18">
      <c r="A12" s="21"/>
      <c r="B12" s="65"/>
      <c r="O12" s="74"/>
      <c r="P12" s="75">
        <v>43507</v>
      </c>
      <c r="Q12" s="76">
        <f t="shared" si="1"/>
        <v>3772</v>
      </c>
      <c r="R12" s="76">
        <v>1176</v>
      </c>
      <c r="S12" s="76">
        <v>2500</v>
      </c>
      <c r="T12" s="76">
        <v>96</v>
      </c>
    </row>
    <row r="13" spans="1:21" ht="18">
      <c r="A13" s="27" t="s">
        <v>53</v>
      </c>
      <c r="B13" s="65">
        <f>SUM(C13:N13)</f>
        <v>47995.810000000005</v>
      </c>
      <c r="C13" s="65">
        <f>C11+C6</f>
        <v>455.07</v>
      </c>
      <c r="D13" s="65">
        <f aca="true" t="shared" si="3" ref="D13:N13">D11+D6</f>
        <v>30082.13</v>
      </c>
      <c r="E13" s="65">
        <f t="shared" si="3"/>
        <v>5883.12</v>
      </c>
      <c r="F13" s="65">
        <f t="shared" si="3"/>
        <v>1339.1</v>
      </c>
      <c r="G13" s="65">
        <f t="shared" si="3"/>
        <v>1017.0899999999999</v>
      </c>
      <c r="H13" s="65">
        <f t="shared" si="3"/>
        <v>2763.04</v>
      </c>
      <c r="I13" s="65">
        <f t="shared" si="3"/>
        <v>775.05</v>
      </c>
      <c r="J13" s="65">
        <f t="shared" si="3"/>
        <v>116.03999999999999</v>
      </c>
      <c r="K13" s="65">
        <f t="shared" si="3"/>
        <v>247.04</v>
      </c>
      <c r="L13" s="65">
        <f t="shared" si="3"/>
        <v>2656.04</v>
      </c>
      <c r="M13" s="65">
        <f t="shared" si="3"/>
        <v>1616.04</v>
      </c>
      <c r="N13" s="65">
        <f t="shared" si="3"/>
        <v>1046.05</v>
      </c>
      <c r="O13" s="74"/>
      <c r="P13" s="75">
        <v>43509</v>
      </c>
      <c r="Q13" s="76">
        <f>SUM(R13:T13)</f>
        <v>1180</v>
      </c>
      <c r="R13" s="76">
        <v>1035</v>
      </c>
      <c r="T13" s="76">
        <v>145</v>
      </c>
      <c r="U13" s="31" t="s">
        <v>84</v>
      </c>
    </row>
    <row r="14" spans="1:20" ht="18">
      <c r="A14" s="20"/>
      <c r="B14" s="65"/>
      <c r="O14" s="74"/>
      <c r="P14" s="75">
        <v>43510</v>
      </c>
      <c r="Q14" s="76">
        <f t="shared" si="1"/>
        <v>1179</v>
      </c>
      <c r="R14" s="76">
        <v>1109</v>
      </c>
      <c r="T14" s="76">
        <v>70</v>
      </c>
    </row>
    <row r="15" spans="1:20" ht="18">
      <c r="A15" s="110" t="s">
        <v>75</v>
      </c>
      <c r="B15" s="36">
        <f>B11+B6-B13</f>
        <v>0</v>
      </c>
      <c r="P15" s="75">
        <v>43510</v>
      </c>
      <c r="Q15" s="76">
        <f t="shared" si="1"/>
        <v>1454</v>
      </c>
      <c r="R15" s="76">
        <v>1348</v>
      </c>
      <c r="T15" s="76">
        <v>106</v>
      </c>
    </row>
    <row r="16" spans="16:21" ht="18">
      <c r="P16" s="75">
        <v>43515</v>
      </c>
      <c r="Q16" s="76">
        <f t="shared" si="1"/>
        <v>1306</v>
      </c>
      <c r="R16" s="76">
        <v>956</v>
      </c>
      <c r="S16" s="76">
        <v>350</v>
      </c>
      <c r="U16" s="31" t="s">
        <v>88</v>
      </c>
    </row>
    <row r="17" spans="16:21" ht="18">
      <c r="P17" s="75">
        <v>43516</v>
      </c>
      <c r="Q17" s="76">
        <f>SUM(R17:T17)</f>
        <v>15</v>
      </c>
      <c r="R17" s="76">
        <v>15</v>
      </c>
      <c r="U17" s="31" t="s">
        <v>86</v>
      </c>
    </row>
    <row r="18" spans="16:20" ht="18">
      <c r="P18" s="75">
        <v>43516</v>
      </c>
      <c r="Q18" s="76">
        <f t="shared" si="1"/>
        <v>1142</v>
      </c>
      <c r="R18" s="76">
        <v>945</v>
      </c>
      <c r="T18" s="76">
        <v>197</v>
      </c>
    </row>
    <row r="19" spans="16:20" ht="18">
      <c r="P19" s="119">
        <v>43516</v>
      </c>
      <c r="Q19" s="76">
        <f t="shared" si="1"/>
        <v>1824</v>
      </c>
      <c r="R19" s="76">
        <v>1769</v>
      </c>
      <c r="T19" s="76">
        <v>55</v>
      </c>
    </row>
    <row r="20" spans="16:20" ht="18">
      <c r="P20" s="75">
        <v>43516</v>
      </c>
      <c r="Q20" s="76">
        <f t="shared" si="1"/>
        <v>525</v>
      </c>
      <c r="R20" s="76">
        <v>495</v>
      </c>
      <c r="T20" s="76">
        <v>30</v>
      </c>
    </row>
    <row r="21" spans="16:20" ht="18">
      <c r="P21" s="75">
        <v>43518</v>
      </c>
      <c r="Q21" s="76">
        <f t="shared" si="1"/>
        <v>1660</v>
      </c>
      <c r="R21" s="76">
        <v>1079</v>
      </c>
      <c r="S21" s="76">
        <v>550</v>
      </c>
      <c r="T21" s="76">
        <v>31</v>
      </c>
    </row>
    <row r="22" spans="16:20" ht="18">
      <c r="P22" s="75">
        <v>43518</v>
      </c>
      <c r="Q22" s="76">
        <f t="shared" si="1"/>
        <v>730</v>
      </c>
      <c r="R22" s="76">
        <v>706</v>
      </c>
      <c r="T22" s="76">
        <v>24</v>
      </c>
    </row>
    <row r="23" spans="16:20" ht="18">
      <c r="P23" s="75">
        <v>43518</v>
      </c>
      <c r="Q23" s="76">
        <f t="shared" si="1"/>
        <v>685</v>
      </c>
      <c r="R23" s="76">
        <v>630</v>
      </c>
      <c r="T23" s="76">
        <v>55</v>
      </c>
    </row>
    <row r="24" spans="16:20" ht="18">
      <c r="P24" s="75">
        <v>43518</v>
      </c>
      <c r="Q24" s="76">
        <f t="shared" si="1"/>
        <v>960</v>
      </c>
      <c r="R24" s="76">
        <v>810</v>
      </c>
      <c r="T24" s="76">
        <v>150</v>
      </c>
    </row>
    <row r="25" spans="16:18" ht="18">
      <c r="P25" s="75">
        <v>43518</v>
      </c>
      <c r="Q25" s="76">
        <f t="shared" si="1"/>
        <v>521</v>
      </c>
      <c r="R25" s="76">
        <v>521</v>
      </c>
    </row>
    <row r="26" spans="16:20" ht="18">
      <c r="P26" s="75">
        <v>43518</v>
      </c>
      <c r="Q26" s="76">
        <f t="shared" si="1"/>
        <v>3491</v>
      </c>
      <c r="R26" s="76">
        <v>1419</v>
      </c>
      <c r="S26" s="76">
        <v>2000</v>
      </c>
      <c r="T26" s="76">
        <v>72</v>
      </c>
    </row>
    <row r="27" spans="16:20" ht="18">
      <c r="P27" s="75">
        <v>43518</v>
      </c>
      <c r="Q27" s="76">
        <f>SUM(R27:T27)</f>
        <v>975</v>
      </c>
      <c r="R27" s="76">
        <v>810</v>
      </c>
      <c r="T27" s="76">
        <v>165</v>
      </c>
    </row>
    <row r="28" spans="16:20" ht="18">
      <c r="P28" s="75">
        <v>43518</v>
      </c>
      <c r="Q28" s="76">
        <f t="shared" si="1"/>
        <v>340</v>
      </c>
      <c r="R28" s="76">
        <v>300</v>
      </c>
      <c r="T28" s="76">
        <v>40</v>
      </c>
    </row>
    <row r="29" spans="16:20" ht="18">
      <c r="P29" s="75">
        <v>43518</v>
      </c>
      <c r="Q29" s="76">
        <f t="shared" si="1"/>
        <v>1083</v>
      </c>
      <c r="R29" s="76">
        <v>1030</v>
      </c>
      <c r="T29" s="76">
        <v>53</v>
      </c>
    </row>
    <row r="30" spans="16:20" ht="18">
      <c r="P30" s="75">
        <v>43518</v>
      </c>
      <c r="Q30" s="76">
        <f t="shared" si="1"/>
        <v>1029</v>
      </c>
      <c r="R30" s="76">
        <v>853</v>
      </c>
      <c r="T30" s="76">
        <v>176</v>
      </c>
    </row>
    <row r="31" spans="16:19" ht="18">
      <c r="P31" s="75">
        <v>43521</v>
      </c>
      <c r="Q31" s="76">
        <f t="shared" si="1"/>
        <v>627</v>
      </c>
      <c r="R31" s="76">
        <v>570</v>
      </c>
      <c r="S31" s="76">
        <v>57</v>
      </c>
    </row>
    <row r="32" spans="16:19" ht="18">
      <c r="P32" s="75">
        <v>43521</v>
      </c>
      <c r="Q32" s="76">
        <f t="shared" si="1"/>
        <v>710</v>
      </c>
      <c r="R32" s="76">
        <v>690</v>
      </c>
      <c r="S32" s="76">
        <v>20</v>
      </c>
    </row>
    <row r="33" spans="16:19" ht="18">
      <c r="P33" s="75">
        <v>43524</v>
      </c>
      <c r="Q33" s="76">
        <f t="shared" si="1"/>
        <v>1187</v>
      </c>
      <c r="R33" s="76">
        <v>837</v>
      </c>
      <c r="S33" s="76">
        <v>350</v>
      </c>
    </row>
    <row r="34" spans="16:20" ht="18">
      <c r="P34" s="75">
        <v>43524</v>
      </c>
      <c r="Q34" s="76">
        <f t="shared" si="1"/>
        <v>768</v>
      </c>
      <c r="R34" s="76">
        <v>688</v>
      </c>
      <c r="T34" s="76">
        <v>80</v>
      </c>
    </row>
    <row r="36" spans="16:20" ht="18">
      <c r="P36" s="31" t="s">
        <v>80</v>
      </c>
      <c r="Q36" s="76">
        <f>SUM(R36:T36)</f>
        <v>30082</v>
      </c>
      <c r="R36" s="76">
        <f>SUM(R10:R35)</f>
        <v>22480</v>
      </c>
      <c r="S36" s="76">
        <f>SUM(S10:S35)</f>
        <v>5827</v>
      </c>
      <c r="T36" s="76">
        <f>SUM(T10:T35)</f>
        <v>1775</v>
      </c>
    </row>
    <row r="37" spans="16:17" ht="18">
      <c r="P37" s="31" t="s">
        <v>25</v>
      </c>
      <c r="Q37" s="76">
        <f>SUM(Q10:Q35)-Q36</f>
        <v>0</v>
      </c>
    </row>
    <row r="39" spans="16:20" ht="18">
      <c r="P39" s="75">
        <v>43529</v>
      </c>
      <c r="Q39" s="76">
        <f aca="true" t="shared" si="4" ref="Q39:Q44">SUM(R39:T39)</f>
        <v>758</v>
      </c>
      <c r="R39" s="76">
        <v>632</v>
      </c>
      <c r="T39" s="76">
        <v>126</v>
      </c>
    </row>
    <row r="40" spans="16:21" ht="18">
      <c r="P40" s="75">
        <v>43531</v>
      </c>
      <c r="Q40" s="76">
        <f t="shared" si="4"/>
        <v>43</v>
      </c>
      <c r="R40" s="76">
        <v>43</v>
      </c>
      <c r="U40" s="31" t="s">
        <v>97</v>
      </c>
    </row>
    <row r="41" spans="16:21" ht="18">
      <c r="P41" s="75">
        <v>43531</v>
      </c>
      <c r="Q41" s="76">
        <f t="shared" si="4"/>
        <v>686</v>
      </c>
      <c r="R41" s="76">
        <v>536</v>
      </c>
      <c r="S41" s="76">
        <v>150</v>
      </c>
      <c r="U41" s="31" t="s">
        <v>98</v>
      </c>
    </row>
    <row r="42" spans="16:20" ht="18">
      <c r="P42" s="75">
        <v>43531</v>
      </c>
      <c r="Q42" s="76">
        <f t="shared" si="4"/>
        <v>1604</v>
      </c>
      <c r="R42" s="76">
        <v>964</v>
      </c>
      <c r="S42" s="76">
        <v>150</v>
      </c>
      <c r="T42" s="76">
        <v>490</v>
      </c>
    </row>
    <row r="43" spans="16:20" ht="18">
      <c r="P43" s="75">
        <v>43537</v>
      </c>
      <c r="Q43" s="76">
        <f t="shared" si="4"/>
        <v>937</v>
      </c>
      <c r="R43" s="76">
        <v>453</v>
      </c>
      <c r="S43" s="76">
        <v>300</v>
      </c>
      <c r="T43" s="76">
        <v>184</v>
      </c>
    </row>
    <row r="44" spans="16:20" ht="18">
      <c r="P44" s="75">
        <v>43537</v>
      </c>
      <c r="Q44" s="76">
        <f t="shared" si="4"/>
        <v>355</v>
      </c>
      <c r="R44" s="76">
        <v>280</v>
      </c>
      <c r="T44" s="76">
        <v>75</v>
      </c>
    </row>
    <row r="45" spans="16:21" ht="18">
      <c r="P45" s="75">
        <v>43538</v>
      </c>
      <c r="Q45" s="76">
        <f>SUM(R45:T45)</f>
        <v>45</v>
      </c>
      <c r="R45" s="76">
        <v>45</v>
      </c>
      <c r="U45" s="31" t="s">
        <v>105</v>
      </c>
    </row>
    <row r="46" spans="16:19" ht="18">
      <c r="P46" s="75">
        <v>43543</v>
      </c>
      <c r="Q46" s="76">
        <f>SUM(R46:T46)</f>
        <v>484</v>
      </c>
      <c r="R46" s="76">
        <v>452</v>
      </c>
      <c r="S46" s="76">
        <v>32</v>
      </c>
    </row>
    <row r="47" spans="16:20" ht="18">
      <c r="P47" s="75">
        <v>43544</v>
      </c>
      <c r="Q47" s="76">
        <f>SUM(R47:T47)</f>
        <v>884</v>
      </c>
      <c r="R47" s="76">
        <v>557</v>
      </c>
      <c r="S47" s="76">
        <v>300</v>
      </c>
      <c r="T47" s="76">
        <v>27</v>
      </c>
    </row>
    <row r="48" spans="16:18" ht="18">
      <c r="P48" s="75">
        <v>43549</v>
      </c>
      <c r="Q48" s="76">
        <f>SUM(R48:T48)</f>
        <v>87</v>
      </c>
      <c r="R48" s="76">
        <v>87</v>
      </c>
    </row>
    <row r="50" spans="16:20" ht="18">
      <c r="P50" s="31" t="s">
        <v>96</v>
      </c>
      <c r="Q50" s="76">
        <f>SUM(R50:T50)</f>
        <v>5883</v>
      </c>
      <c r="R50" s="76">
        <f>SUM(R39:R49)</f>
        <v>4049</v>
      </c>
      <c r="S50" s="76">
        <f>SUM(S39:S49)</f>
        <v>932</v>
      </c>
      <c r="T50" s="76">
        <f>SUM(T39:T49)</f>
        <v>902</v>
      </c>
    </row>
    <row r="51" spans="16:17" ht="18">
      <c r="P51" s="31" t="s">
        <v>25</v>
      </c>
      <c r="Q51" s="76">
        <f>SUM(Q39:Q49)-Q50</f>
        <v>0</v>
      </c>
    </row>
    <row r="53" spans="16:20" ht="18">
      <c r="P53" s="75">
        <v>43557</v>
      </c>
      <c r="Q53" s="76">
        <f>SUM(R53:T53)</f>
        <v>558</v>
      </c>
      <c r="R53" s="76">
        <v>248</v>
      </c>
      <c r="S53" s="76">
        <v>300</v>
      </c>
      <c r="T53" s="76">
        <v>10</v>
      </c>
    </row>
    <row r="54" spans="16:19" ht="18">
      <c r="P54" s="75">
        <v>43557</v>
      </c>
      <c r="Q54" s="76">
        <f>SUM(R54:T54)</f>
        <v>284</v>
      </c>
      <c r="R54" s="76">
        <v>234</v>
      </c>
      <c r="S54" s="76">
        <v>50</v>
      </c>
    </row>
    <row r="55" spans="16:20" ht="18">
      <c r="P55" s="75">
        <v>43565</v>
      </c>
      <c r="Q55" s="76">
        <f>SUM(R55:T55)</f>
        <v>407</v>
      </c>
      <c r="R55" s="76">
        <v>217</v>
      </c>
      <c r="S55" s="76">
        <v>150</v>
      </c>
      <c r="T55" s="76">
        <v>40</v>
      </c>
    </row>
    <row r="56" spans="16:20" ht="18">
      <c r="P56" s="75">
        <v>43572</v>
      </c>
      <c r="Q56" s="76">
        <f>SUM(R56:T56)</f>
        <v>60</v>
      </c>
      <c r="R56" s="76">
        <v>45</v>
      </c>
      <c r="T56" s="76">
        <v>15</v>
      </c>
    </row>
    <row r="57" spans="16:18" ht="18">
      <c r="P57" s="75">
        <v>43574</v>
      </c>
      <c r="Q57" s="76">
        <f>SUM(R57:T57)</f>
        <v>30</v>
      </c>
      <c r="R57" s="76">
        <v>30</v>
      </c>
    </row>
    <row r="59" spans="16:20" ht="18">
      <c r="P59" s="31" t="s">
        <v>104</v>
      </c>
      <c r="Q59" s="76">
        <f>SUM(R59:T59)</f>
        <v>1339</v>
      </c>
      <c r="R59" s="76">
        <f>SUM(R53:R58)</f>
        <v>774</v>
      </c>
      <c r="S59" s="76">
        <f>SUM(S53:S58)</f>
        <v>500</v>
      </c>
      <c r="T59" s="76">
        <f>SUM(T53:T58)</f>
        <v>65</v>
      </c>
    </row>
    <row r="60" spans="16:17" ht="18">
      <c r="P60" s="31" t="s">
        <v>25</v>
      </c>
      <c r="Q60" s="76">
        <f>SUM(Q53:Q58)-Q59</f>
        <v>0</v>
      </c>
    </row>
    <row r="62" spans="16:20" ht="18">
      <c r="P62" s="75">
        <v>43586</v>
      </c>
      <c r="Q62" s="76">
        <f aca="true" t="shared" si="5" ref="Q62:Q67">SUM(R62:T62)</f>
        <v>343</v>
      </c>
      <c r="R62" s="76">
        <v>116</v>
      </c>
      <c r="T62" s="76">
        <v>227</v>
      </c>
    </row>
    <row r="63" spans="16:18" ht="18">
      <c r="P63" s="75">
        <v>43587</v>
      </c>
      <c r="Q63" s="76">
        <f t="shared" si="5"/>
        <v>59</v>
      </c>
      <c r="R63" s="76">
        <v>59</v>
      </c>
    </row>
    <row r="64" spans="16:21" ht="18">
      <c r="P64" s="75">
        <v>43593</v>
      </c>
      <c r="Q64" s="76">
        <f t="shared" si="5"/>
        <v>88</v>
      </c>
      <c r="R64" s="76">
        <v>88</v>
      </c>
      <c r="U64" s="31" t="s">
        <v>107</v>
      </c>
    </row>
    <row r="65" spans="16:20" ht="18">
      <c r="P65" s="75">
        <v>43593</v>
      </c>
      <c r="Q65" s="76">
        <f t="shared" si="5"/>
        <v>409</v>
      </c>
      <c r="R65" s="76">
        <v>44</v>
      </c>
      <c r="S65" s="76">
        <v>350</v>
      </c>
      <c r="T65" s="76">
        <v>15</v>
      </c>
    </row>
    <row r="66" spans="16:20" ht="18">
      <c r="P66" s="75">
        <v>43606</v>
      </c>
      <c r="Q66" s="76">
        <f t="shared" si="5"/>
        <v>74</v>
      </c>
      <c r="R66" s="76">
        <v>59</v>
      </c>
      <c r="T66" s="76">
        <v>15</v>
      </c>
    </row>
    <row r="67" spans="16:18" ht="18">
      <c r="P67" s="75">
        <v>43607</v>
      </c>
      <c r="Q67" s="76">
        <f t="shared" si="5"/>
        <v>44</v>
      </c>
      <c r="R67" s="76">
        <v>44</v>
      </c>
    </row>
    <row r="69" spans="16:20" ht="18">
      <c r="P69" s="31" t="s">
        <v>106</v>
      </c>
      <c r="Q69" s="76">
        <f>SUM(R69:T69)</f>
        <v>1017</v>
      </c>
      <c r="R69" s="76">
        <f>SUM(R62:R68)</f>
        <v>410</v>
      </c>
      <c r="S69" s="76">
        <f>SUM(S62:S68)</f>
        <v>350</v>
      </c>
      <c r="T69" s="76">
        <f>SUM(T62:T68)</f>
        <v>257</v>
      </c>
    </row>
    <row r="70" spans="16:17" ht="18">
      <c r="P70" s="31" t="s">
        <v>25</v>
      </c>
      <c r="Q70" s="76">
        <f>SUM(Q62:Q68)-Q69</f>
        <v>0</v>
      </c>
    </row>
    <row r="72" spans="16:19" ht="18">
      <c r="P72" s="75">
        <v>43621</v>
      </c>
      <c r="Q72" s="76">
        <f aca="true" t="shared" si="6" ref="Q72:Q77">SUM(R72:T72)</f>
        <v>194</v>
      </c>
      <c r="R72" s="76">
        <v>44</v>
      </c>
      <c r="S72" s="76">
        <v>150</v>
      </c>
    </row>
    <row r="73" spans="16:20" ht="18">
      <c r="P73" s="75">
        <v>43622</v>
      </c>
      <c r="Q73" s="76">
        <f t="shared" si="6"/>
        <v>736</v>
      </c>
      <c r="R73" s="76">
        <v>356</v>
      </c>
      <c r="S73" s="76">
        <v>350</v>
      </c>
      <c r="T73" s="76">
        <v>30</v>
      </c>
    </row>
    <row r="74" spans="16:19" ht="18">
      <c r="P74" s="75">
        <v>43622</v>
      </c>
      <c r="Q74" s="76">
        <f t="shared" si="6"/>
        <v>330</v>
      </c>
      <c r="R74" s="76">
        <v>130</v>
      </c>
      <c r="S74" s="76">
        <v>200</v>
      </c>
    </row>
    <row r="75" spans="16:20" ht="18">
      <c r="P75" s="75">
        <v>43627</v>
      </c>
      <c r="Q75" s="76">
        <f t="shared" si="6"/>
        <v>968</v>
      </c>
      <c r="R75" s="76">
        <v>643</v>
      </c>
      <c r="S75" s="76">
        <v>300</v>
      </c>
      <c r="T75" s="76">
        <v>25</v>
      </c>
    </row>
    <row r="76" spans="16:20" ht="18">
      <c r="P76" s="75">
        <v>43634</v>
      </c>
      <c r="Q76" s="76">
        <f t="shared" si="6"/>
        <v>402</v>
      </c>
      <c r="R76" s="76">
        <v>87</v>
      </c>
      <c r="S76" s="76">
        <v>300</v>
      </c>
      <c r="T76" s="76">
        <v>15</v>
      </c>
    </row>
    <row r="77" spans="16:18" ht="18">
      <c r="P77" s="75">
        <v>43636</v>
      </c>
      <c r="Q77" s="76">
        <f t="shared" si="6"/>
        <v>133</v>
      </c>
      <c r="R77" s="76">
        <v>133</v>
      </c>
    </row>
    <row r="79" spans="16:20" ht="18">
      <c r="P79" s="31" t="s">
        <v>109</v>
      </c>
      <c r="Q79" s="76">
        <f>SUM(R79:T79)</f>
        <v>2763</v>
      </c>
      <c r="R79" s="76">
        <f>SUM(R72:R78)</f>
        <v>1393</v>
      </c>
      <c r="S79" s="76">
        <f>SUM(S72:S78)</f>
        <v>1300</v>
      </c>
      <c r="T79" s="76">
        <f>SUM(T72:T78)</f>
        <v>70</v>
      </c>
    </row>
    <row r="80" spans="16:17" ht="18">
      <c r="P80" s="31" t="s">
        <v>25</v>
      </c>
      <c r="Q80" s="76">
        <f>SUM(Q72:Q78)-Q79</f>
        <v>0</v>
      </c>
    </row>
    <row r="82" spans="16:19" ht="18">
      <c r="P82" s="75">
        <v>43648</v>
      </c>
      <c r="Q82" s="76">
        <f>SUM(R82:T82)</f>
        <v>318</v>
      </c>
      <c r="R82" s="76">
        <v>118</v>
      </c>
      <c r="S82" s="76">
        <v>200</v>
      </c>
    </row>
    <row r="83" spans="16:20" ht="18">
      <c r="P83" s="75">
        <v>43654</v>
      </c>
      <c r="Q83" s="76">
        <f>SUM(R83:T83)</f>
        <v>142</v>
      </c>
      <c r="R83" s="76">
        <v>87</v>
      </c>
      <c r="T83" s="76">
        <v>55</v>
      </c>
    </row>
    <row r="84" spans="16:18" ht="18">
      <c r="P84" s="75">
        <v>43657</v>
      </c>
      <c r="Q84" s="76">
        <f>SUM(R84:T84)</f>
        <v>89</v>
      </c>
      <c r="R84" s="76">
        <v>89</v>
      </c>
    </row>
    <row r="85" spans="16:20" ht="18">
      <c r="P85" s="75">
        <v>43671</v>
      </c>
      <c r="Q85" s="76">
        <f>SUM(R85:T85)</f>
        <v>211</v>
      </c>
      <c r="R85" s="76">
        <v>146</v>
      </c>
      <c r="T85" s="76">
        <v>65</v>
      </c>
    </row>
    <row r="86" spans="16:18" ht="18">
      <c r="P86" s="75">
        <v>43675</v>
      </c>
      <c r="Q86" s="76">
        <f>SUM(R86:T86)</f>
        <v>15</v>
      </c>
      <c r="R86" s="76">
        <v>15</v>
      </c>
    </row>
    <row r="88" spans="16:20" ht="18">
      <c r="P88" s="31" t="s">
        <v>114</v>
      </c>
      <c r="Q88" s="76">
        <f>SUM(R88:T88)</f>
        <v>775</v>
      </c>
      <c r="R88" s="76">
        <f>SUM(R82:R87)</f>
        <v>455</v>
      </c>
      <c r="S88" s="76">
        <f>SUM(S82:S87)</f>
        <v>200</v>
      </c>
      <c r="T88" s="76">
        <f>SUM(T82:T87)</f>
        <v>120</v>
      </c>
    </row>
    <row r="89" spans="16:17" ht="18">
      <c r="P89" s="31" t="s">
        <v>25</v>
      </c>
      <c r="Q89" s="76">
        <f>SUM(Q82:Q87)-Q88</f>
        <v>0</v>
      </c>
    </row>
    <row r="91" spans="16:18" ht="18">
      <c r="P91" s="75">
        <v>43690</v>
      </c>
      <c r="Q91" s="76">
        <f>SUM(R91:T91)</f>
        <v>72</v>
      </c>
      <c r="R91" s="76">
        <v>72</v>
      </c>
    </row>
    <row r="92" spans="16:20" ht="18">
      <c r="P92" s="75">
        <v>43706</v>
      </c>
      <c r="Q92" s="76">
        <f>SUM(R92:T92)</f>
        <v>44</v>
      </c>
      <c r="R92" s="76">
        <v>29</v>
      </c>
      <c r="T92" s="76">
        <v>15</v>
      </c>
    </row>
    <row r="94" spans="16:20" ht="18">
      <c r="P94" s="31" t="s">
        <v>120</v>
      </c>
      <c r="Q94" s="76">
        <f>SUM(R94:T94)</f>
        <v>116</v>
      </c>
      <c r="R94" s="76">
        <f>SUM(R91:R93)</f>
        <v>101</v>
      </c>
      <c r="S94" s="76">
        <f>SUM(S91:S93)</f>
        <v>0</v>
      </c>
      <c r="T94" s="76">
        <f>SUM(T91:T93)</f>
        <v>15</v>
      </c>
    </row>
    <row r="95" spans="16:17" ht="18">
      <c r="P95" s="31" t="s">
        <v>25</v>
      </c>
      <c r="Q95" s="76">
        <f>SUM(Q91:Q93)-Q94</f>
        <v>0</v>
      </c>
    </row>
    <row r="97" spans="16:20" ht="18">
      <c r="P97" s="75">
        <v>43713</v>
      </c>
      <c r="Q97" s="76">
        <f>SUM(R97:T97)</f>
        <v>137</v>
      </c>
      <c r="R97" s="76">
        <v>130</v>
      </c>
      <c r="T97" s="76">
        <v>7</v>
      </c>
    </row>
    <row r="98" spans="16:20" ht="18">
      <c r="P98" s="75">
        <v>43721</v>
      </c>
      <c r="Q98" s="76">
        <f>SUM(R98:T98)</f>
        <v>60</v>
      </c>
      <c r="R98" s="76">
        <v>45</v>
      </c>
      <c r="T98" s="76">
        <v>15</v>
      </c>
    </row>
    <row r="99" spans="16:20" ht="18">
      <c r="P99" s="75">
        <v>43727</v>
      </c>
      <c r="Q99" s="76">
        <f>SUM(R99:T99)</f>
        <v>50</v>
      </c>
      <c r="R99" s="76">
        <v>29</v>
      </c>
      <c r="T99" s="76">
        <v>21</v>
      </c>
    </row>
    <row r="101" spans="16:20" ht="18">
      <c r="P101" s="31" t="s">
        <v>123</v>
      </c>
      <c r="Q101" s="76">
        <f>SUM(R101:T101)</f>
        <v>247</v>
      </c>
      <c r="R101" s="76">
        <f>SUM(R97:R100)</f>
        <v>204</v>
      </c>
      <c r="S101" s="76">
        <f>SUM(S97:S100)</f>
        <v>0</v>
      </c>
      <c r="T101" s="76">
        <f>SUM(T97:T100)</f>
        <v>43</v>
      </c>
    </row>
    <row r="102" spans="16:17" ht="18">
      <c r="P102" s="31" t="s">
        <v>25</v>
      </c>
      <c r="Q102" s="76">
        <f>SUM(Q97:Q100)-Q101</f>
        <v>0</v>
      </c>
    </row>
    <row r="104" spans="16:20" ht="18">
      <c r="P104" s="75">
        <v>43747</v>
      </c>
      <c r="Q104" s="76">
        <f aca="true" t="shared" si="7" ref="Q104:Q109">SUM(R104:T104)</f>
        <v>244</v>
      </c>
      <c r="R104" s="76">
        <v>29</v>
      </c>
      <c r="S104" s="76">
        <v>200</v>
      </c>
      <c r="T104" s="76">
        <v>15</v>
      </c>
    </row>
    <row r="105" spans="16:20" ht="18">
      <c r="P105" s="75">
        <v>43754</v>
      </c>
      <c r="Q105" s="76">
        <f t="shared" si="7"/>
        <v>464</v>
      </c>
      <c r="R105" s="76">
        <v>249</v>
      </c>
      <c r="S105" s="76">
        <v>200</v>
      </c>
      <c r="T105" s="76">
        <v>15</v>
      </c>
    </row>
    <row r="106" spans="16:19" ht="18">
      <c r="P106" s="75">
        <v>43760</v>
      </c>
      <c r="Q106" s="76">
        <f t="shared" si="7"/>
        <v>642</v>
      </c>
      <c r="R106" s="76">
        <v>292</v>
      </c>
      <c r="S106" s="76">
        <v>350</v>
      </c>
    </row>
    <row r="107" spans="16:19" ht="18">
      <c r="P107" s="75">
        <v>43760</v>
      </c>
      <c r="Q107" s="76">
        <f t="shared" si="7"/>
        <v>361</v>
      </c>
      <c r="R107" s="76">
        <v>200</v>
      </c>
      <c r="S107" s="76">
        <v>161</v>
      </c>
    </row>
    <row r="108" spans="16:20" ht="18">
      <c r="P108" s="75">
        <v>43761</v>
      </c>
      <c r="Q108" s="76">
        <f t="shared" si="7"/>
        <v>593</v>
      </c>
      <c r="R108" s="76">
        <v>586</v>
      </c>
      <c r="T108" s="76">
        <v>7</v>
      </c>
    </row>
    <row r="109" spans="16:20" ht="18">
      <c r="P109" s="75">
        <v>43769</v>
      </c>
      <c r="Q109" s="76">
        <f t="shared" si="7"/>
        <v>352</v>
      </c>
      <c r="R109" s="76">
        <v>145</v>
      </c>
      <c r="S109" s="76">
        <v>200</v>
      </c>
      <c r="T109" s="76">
        <v>7</v>
      </c>
    </row>
    <row r="111" spans="16:20" ht="18">
      <c r="P111" s="31" t="s">
        <v>126</v>
      </c>
      <c r="Q111" s="76">
        <f>SUM(R111:T111)</f>
        <v>2656</v>
      </c>
      <c r="R111" s="76">
        <f>SUM(R104:R110)</f>
        <v>1501</v>
      </c>
      <c r="S111" s="76">
        <f>SUM(S104:S110)</f>
        <v>1111</v>
      </c>
      <c r="T111" s="76">
        <f>SUM(T104:T110)</f>
        <v>44</v>
      </c>
    </row>
    <row r="112" spans="16:17" ht="18">
      <c r="P112" s="31" t="s">
        <v>25</v>
      </c>
      <c r="Q112" s="76">
        <f>SUM(Q104:Q110)-Q111</f>
        <v>0</v>
      </c>
    </row>
    <row r="114" spans="16:18" ht="18">
      <c r="P114" s="75">
        <v>43774</v>
      </c>
      <c r="Q114" s="76">
        <f aca="true" t="shared" si="8" ref="Q114:Q119">SUM(R114:T114)</f>
        <v>367</v>
      </c>
      <c r="R114" s="76">
        <v>367</v>
      </c>
    </row>
    <row r="115" spans="16:18" ht="18">
      <c r="P115" s="75">
        <v>43781</v>
      </c>
      <c r="Q115" s="76">
        <f t="shared" si="8"/>
        <v>160</v>
      </c>
      <c r="R115" s="76">
        <v>160</v>
      </c>
    </row>
    <row r="116" spans="16:20" ht="18">
      <c r="P116" s="75">
        <v>43781</v>
      </c>
      <c r="Q116" s="76">
        <f t="shared" si="8"/>
        <v>454</v>
      </c>
      <c r="R116" s="76">
        <v>233</v>
      </c>
      <c r="S116" s="76">
        <v>200</v>
      </c>
      <c r="T116" s="76">
        <v>21</v>
      </c>
    </row>
    <row r="117" spans="16:19" ht="18">
      <c r="P117" s="75">
        <v>43788</v>
      </c>
      <c r="Q117" s="76">
        <f t="shared" si="8"/>
        <v>635</v>
      </c>
      <c r="R117" s="76">
        <v>235</v>
      </c>
      <c r="S117" s="76">
        <v>400</v>
      </c>
    </row>
    <row r="118" spans="16:17" ht="18">
      <c r="P118" s="75"/>
      <c r="Q118" s="76">
        <f t="shared" si="8"/>
        <v>0</v>
      </c>
    </row>
    <row r="119" spans="16:17" ht="18">
      <c r="P119" s="75"/>
      <c r="Q119" s="76">
        <f t="shared" si="8"/>
        <v>0</v>
      </c>
    </row>
    <row r="121" spans="16:20" ht="18">
      <c r="P121" s="31" t="s">
        <v>129</v>
      </c>
      <c r="Q121" s="76">
        <f>SUM(R121:T121)</f>
        <v>1616</v>
      </c>
      <c r="R121" s="76">
        <f>SUM(R114:R120)</f>
        <v>995</v>
      </c>
      <c r="S121" s="76">
        <f>SUM(S114:S120)</f>
        <v>600</v>
      </c>
      <c r="T121" s="76">
        <f>SUM(T114:T120)</f>
        <v>21</v>
      </c>
    </row>
    <row r="122" spans="16:17" ht="18">
      <c r="P122" s="31" t="s">
        <v>25</v>
      </c>
      <c r="Q122" s="76">
        <f>SUM(Q114:Q120)-Q121</f>
        <v>0</v>
      </c>
    </row>
    <row r="124" spans="16:19" ht="18">
      <c r="P124" s="75">
        <v>43803</v>
      </c>
      <c r="Q124" s="76">
        <f aca="true" t="shared" si="9" ref="Q124:Q129">SUM(R124:T124)</f>
        <v>332</v>
      </c>
      <c r="R124" s="76">
        <v>132</v>
      </c>
      <c r="S124" s="76">
        <v>200</v>
      </c>
    </row>
    <row r="125" spans="16:19" ht="18">
      <c r="P125" s="75">
        <v>43805</v>
      </c>
      <c r="Q125" s="76">
        <f t="shared" si="9"/>
        <v>308</v>
      </c>
      <c r="R125" s="76">
        <v>58</v>
      </c>
      <c r="S125" s="76">
        <v>250</v>
      </c>
    </row>
    <row r="126" spans="16:18" ht="18">
      <c r="P126" s="75">
        <v>44177</v>
      </c>
      <c r="Q126" s="76">
        <f t="shared" si="9"/>
        <v>15</v>
      </c>
      <c r="R126" s="76">
        <v>15</v>
      </c>
    </row>
    <row r="127" spans="16:18" ht="18">
      <c r="P127" s="75">
        <v>44182</v>
      </c>
      <c r="Q127" s="76">
        <f t="shared" si="9"/>
        <v>15</v>
      </c>
      <c r="R127" s="76">
        <v>15</v>
      </c>
    </row>
    <row r="128" spans="16:19" ht="18">
      <c r="P128" s="75">
        <v>44195</v>
      </c>
      <c r="Q128" s="76">
        <f t="shared" si="9"/>
        <v>376</v>
      </c>
      <c r="R128" s="76">
        <v>176</v>
      </c>
      <c r="S128" s="76">
        <v>200</v>
      </c>
    </row>
    <row r="129" spans="16:17" ht="18">
      <c r="P129" s="75"/>
      <c r="Q129" s="76">
        <f t="shared" si="9"/>
        <v>0</v>
      </c>
    </row>
    <row r="131" spans="16:20" ht="18">
      <c r="P131" s="31" t="s">
        <v>138</v>
      </c>
      <c r="Q131" s="76">
        <f>SUM(R131:T131)</f>
        <v>1046</v>
      </c>
      <c r="R131" s="76">
        <f>SUM(R124:R130)</f>
        <v>396</v>
      </c>
      <c r="S131" s="76">
        <f>SUM(S124:S130)</f>
        <v>650</v>
      </c>
      <c r="T131" s="76">
        <f>SUM(T124:T130)</f>
        <v>0</v>
      </c>
    </row>
    <row r="132" spans="16:17" ht="18">
      <c r="P132" s="31" t="s">
        <v>25</v>
      </c>
      <c r="Q132" s="76">
        <f>SUM(Q124:Q130)-Q131</f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2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N12" sqref="N12"/>
    </sheetView>
  </sheetViews>
  <sheetFormatPr defaultColWidth="11.57421875" defaultRowHeight="12.75"/>
  <cols>
    <col min="1" max="1" width="38.7109375" style="0" customWidth="1"/>
    <col min="2" max="2" width="16.28125" style="71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9" width="11.8515625" style="0" bestFit="1" customWidth="1"/>
    <col min="10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7" customWidth="1"/>
    <col min="16" max="16" width="17.8515625" style="33" customWidth="1"/>
    <col min="17" max="17" width="12.7109375" style="31" customWidth="1"/>
    <col min="18" max="18" width="22.8515625" style="31" customWidth="1"/>
    <col min="19" max="19" width="21.421875" style="31" customWidth="1"/>
    <col min="20" max="20" width="19.421875" style="31" customWidth="1"/>
    <col min="21" max="21" width="14.140625" style="31" customWidth="1"/>
    <col min="22" max="23" width="18.421875" style="31" customWidth="1"/>
    <col min="24" max="24" width="14.140625" style="31" customWidth="1"/>
    <col min="25" max="28" width="11.421875" style="31" customWidth="1"/>
    <col min="29" max="16384" width="11.421875" style="0" customWidth="1"/>
  </cols>
  <sheetData>
    <row r="1" spans="1:25" ht="19.5">
      <c r="A1" s="34" t="s">
        <v>9</v>
      </c>
      <c r="B1" s="11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8" t="s">
        <v>77</v>
      </c>
      <c r="Q1" s="33" t="s">
        <v>32</v>
      </c>
      <c r="R1" s="26" t="s">
        <v>33</v>
      </c>
      <c r="S1" s="26" t="s">
        <v>34</v>
      </c>
      <c r="T1" s="26" t="s">
        <v>35</v>
      </c>
      <c r="U1" s="26" t="s">
        <v>36</v>
      </c>
      <c r="V1" s="26" t="s">
        <v>37</v>
      </c>
      <c r="W1" s="26" t="s">
        <v>71</v>
      </c>
      <c r="X1" s="26" t="s">
        <v>87</v>
      </c>
      <c r="Y1" s="26" t="s">
        <v>38</v>
      </c>
    </row>
    <row r="2" spans="1:25" ht="18">
      <c r="A2" s="33"/>
      <c r="B2" s="109" t="s">
        <v>13</v>
      </c>
      <c r="C2" s="33" t="s">
        <v>15</v>
      </c>
      <c r="D2" s="33" t="s">
        <v>16</v>
      </c>
      <c r="E2" s="33" t="s">
        <v>60</v>
      </c>
      <c r="F2" s="33" t="s">
        <v>61</v>
      </c>
      <c r="G2" s="33" t="s">
        <v>62</v>
      </c>
      <c r="H2" s="33" t="s">
        <v>63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P2" s="75">
        <v>43498</v>
      </c>
      <c r="Q2" s="76">
        <f aca="true" t="shared" si="0" ref="Q2:Q11">SUM(R2:X2)</f>
        <v>100</v>
      </c>
      <c r="R2" s="76"/>
      <c r="S2" s="76"/>
      <c r="T2" s="76"/>
      <c r="U2" s="76">
        <v>100</v>
      </c>
      <c r="V2" s="76"/>
      <c r="W2" s="76"/>
      <c r="X2" s="76"/>
      <c r="Y2" s="31" t="s">
        <v>39</v>
      </c>
    </row>
    <row r="3" spans="1:25" ht="18">
      <c r="A3" s="33"/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75">
        <v>43498</v>
      </c>
      <c r="Q3" s="76">
        <f t="shared" si="0"/>
        <v>2500</v>
      </c>
      <c r="R3" s="76">
        <v>2500</v>
      </c>
      <c r="S3" s="76"/>
      <c r="T3" s="76"/>
      <c r="U3" s="76"/>
      <c r="V3" s="76"/>
      <c r="W3" s="76"/>
      <c r="X3" s="76"/>
      <c r="Y3" s="110" t="s">
        <v>78</v>
      </c>
    </row>
    <row r="4" spans="1:25" ht="18">
      <c r="A4" s="20" t="s">
        <v>50</v>
      </c>
      <c r="B4" s="114">
        <f>SUM(C4:N4)</f>
        <v>10000</v>
      </c>
      <c r="C4" s="31"/>
      <c r="D4" s="113">
        <f>R13</f>
        <v>2500</v>
      </c>
      <c r="E4" s="31"/>
      <c r="F4" s="113">
        <f>R32</f>
        <v>2500</v>
      </c>
      <c r="G4" s="113">
        <f>R42</f>
        <v>2500</v>
      </c>
      <c r="H4" s="113">
        <f>R51</f>
        <v>2500</v>
      </c>
      <c r="I4" s="31"/>
      <c r="J4" s="31"/>
      <c r="K4" s="31"/>
      <c r="L4" s="31"/>
      <c r="M4" s="31"/>
      <c r="N4" s="36"/>
      <c r="P4" s="75">
        <v>43503</v>
      </c>
      <c r="Q4" s="76">
        <f t="shared" si="0"/>
        <v>1278.5</v>
      </c>
      <c r="R4" s="76"/>
      <c r="S4" s="76"/>
      <c r="T4" s="76">
        <v>956.75</v>
      </c>
      <c r="U4" s="76">
        <v>321.75</v>
      </c>
      <c r="V4" s="76"/>
      <c r="W4" s="76"/>
      <c r="X4" s="76"/>
      <c r="Y4" s="31" t="s">
        <v>81</v>
      </c>
    </row>
    <row r="5" spans="1:25" ht="18">
      <c r="A5" s="20" t="s">
        <v>48</v>
      </c>
      <c r="B5" s="114">
        <f aca="true" t="shared" si="1" ref="B5:B11">SUM(C5:N5)</f>
        <v>3525.98</v>
      </c>
      <c r="C5" s="31"/>
      <c r="D5" s="31"/>
      <c r="E5" s="113">
        <f>S25</f>
        <v>2078.19</v>
      </c>
      <c r="F5" s="31"/>
      <c r="G5" s="31"/>
      <c r="H5" s="31"/>
      <c r="I5" s="113">
        <f>S59</f>
        <v>1447.79</v>
      </c>
      <c r="J5" s="113">
        <f>S64</f>
        <v>0</v>
      </c>
      <c r="K5" s="31"/>
      <c r="M5" s="31"/>
      <c r="N5" s="31"/>
      <c r="P5" s="75">
        <v>43506</v>
      </c>
      <c r="Q5" s="76">
        <f t="shared" si="0"/>
        <v>1389.4</v>
      </c>
      <c r="R5" s="76"/>
      <c r="S5" s="76"/>
      <c r="T5" s="76">
        <v>1389.4</v>
      </c>
      <c r="U5" s="76"/>
      <c r="V5" s="76"/>
      <c r="W5" s="76"/>
      <c r="X5" s="76"/>
      <c r="Y5" s="31" t="s">
        <v>82</v>
      </c>
    </row>
    <row r="6" spans="1:25" ht="18">
      <c r="A6" s="20" t="s">
        <v>59</v>
      </c>
      <c r="B6" s="114">
        <f t="shared" si="1"/>
        <v>12455.67</v>
      </c>
      <c r="C6" s="31"/>
      <c r="D6" s="113">
        <f>T13</f>
        <v>2346.15</v>
      </c>
      <c r="E6" s="113">
        <f>T25</f>
        <v>2526.25</v>
      </c>
      <c r="F6" s="113">
        <f>T32</f>
        <v>1365.25</v>
      </c>
      <c r="G6" s="113">
        <f>T42</f>
        <v>1021.25</v>
      </c>
      <c r="H6" s="113">
        <f>T51</f>
        <v>870.53</v>
      </c>
      <c r="I6" s="113">
        <f>T59</f>
        <v>623.5</v>
      </c>
      <c r="J6" s="113">
        <f>T64</f>
        <v>182.75</v>
      </c>
      <c r="K6" s="113">
        <f>T70</f>
        <v>118.25</v>
      </c>
      <c r="L6" s="113">
        <f>T78</f>
        <v>2058.5</v>
      </c>
      <c r="M6" s="113">
        <f>T83</f>
        <v>956.99</v>
      </c>
      <c r="N6" s="113">
        <f>T91</f>
        <v>386.25</v>
      </c>
      <c r="P6" s="75">
        <v>43515</v>
      </c>
      <c r="Q6" s="76">
        <f t="shared" si="0"/>
        <v>20</v>
      </c>
      <c r="R6" s="76"/>
      <c r="S6" s="76"/>
      <c r="T6" s="76"/>
      <c r="U6" s="76">
        <v>20</v>
      </c>
      <c r="V6" s="76"/>
      <c r="W6" s="76"/>
      <c r="X6" s="76"/>
      <c r="Y6" s="31" t="s">
        <v>85</v>
      </c>
    </row>
    <row r="7" spans="1:25" ht="18">
      <c r="A7" s="20" t="s">
        <v>45</v>
      </c>
      <c r="B7" s="114">
        <f t="shared" si="1"/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75">
        <v>43515</v>
      </c>
      <c r="Q7" s="76">
        <f t="shared" si="0"/>
        <v>52.43</v>
      </c>
      <c r="X7" s="118">
        <v>52.43</v>
      </c>
      <c r="Y7" s="110" t="s">
        <v>89</v>
      </c>
    </row>
    <row r="8" spans="1:25" ht="18">
      <c r="A8" s="35" t="s">
        <v>56</v>
      </c>
      <c r="B8" s="114">
        <f t="shared" si="1"/>
        <v>3883.74</v>
      </c>
      <c r="C8" s="31"/>
      <c r="D8" s="113">
        <f>U13</f>
        <v>665.45</v>
      </c>
      <c r="E8" s="113">
        <f>U25</f>
        <v>550.25</v>
      </c>
      <c r="F8" s="113">
        <f>U32</f>
        <v>493.75</v>
      </c>
      <c r="G8" s="113">
        <f>U42</f>
        <v>683.5</v>
      </c>
      <c r="H8" s="113">
        <f>U51</f>
        <v>375.5</v>
      </c>
      <c r="I8" s="113">
        <f>U59</f>
        <v>72.03999999999999</v>
      </c>
      <c r="J8" s="113">
        <f>U64</f>
        <v>10</v>
      </c>
      <c r="K8" s="113">
        <f>U70</f>
        <v>10</v>
      </c>
      <c r="L8" s="113">
        <f>U78</f>
        <v>321.75</v>
      </c>
      <c r="M8" s="113">
        <f>U83</f>
        <v>354.75</v>
      </c>
      <c r="N8" s="113">
        <f>U91</f>
        <v>346.75</v>
      </c>
      <c r="P8" s="75">
        <v>43516</v>
      </c>
      <c r="Q8" s="76">
        <f t="shared" si="0"/>
        <v>190</v>
      </c>
      <c r="U8" s="76">
        <v>190</v>
      </c>
      <c r="Y8" s="31" t="s">
        <v>90</v>
      </c>
    </row>
    <row r="9" spans="1:25" ht="18">
      <c r="A9" s="35" t="s">
        <v>49</v>
      </c>
      <c r="B9" s="114">
        <f t="shared" si="1"/>
        <v>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6"/>
      <c r="P9" s="75">
        <v>43522</v>
      </c>
      <c r="Q9" s="33" t="s">
        <v>72</v>
      </c>
      <c r="U9" s="109"/>
      <c r="Y9" s="31" t="s">
        <v>92</v>
      </c>
    </row>
    <row r="10" spans="1:21" ht="18">
      <c r="A10" s="35" t="s">
        <v>71</v>
      </c>
      <c r="B10" s="114">
        <f t="shared" si="1"/>
        <v>744.29</v>
      </c>
      <c r="C10" s="31"/>
      <c r="D10" s="31"/>
      <c r="E10" s="31"/>
      <c r="F10" s="31"/>
      <c r="G10" s="31"/>
      <c r="H10" s="113">
        <f>W51</f>
        <v>397.46</v>
      </c>
      <c r="I10" s="31"/>
      <c r="J10" s="31"/>
      <c r="K10" s="31"/>
      <c r="L10" s="113">
        <f>W78</f>
        <v>346.83</v>
      </c>
      <c r="M10" s="31"/>
      <c r="N10" s="36"/>
      <c r="P10" s="75"/>
      <c r="Q10" s="33"/>
      <c r="U10" s="109"/>
    </row>
    <row r="11" spans="1:25" ht="18">
      <c r="A11" s="35" t="s">
        <v>87</v>
      </c>
      <c r="B11" s="114">
        <f t="shared" si="1"/>
        <v>115.14999999999999</v>
      </c>
      <c r="C11" s="31"/>
      <c r="D11" s="113">
        <f>X13</f>
        <v>52.43</v>
      </c>
      <c r="E11" s="113">
        <f>X25</f>
        <v>31.279999999999998</v>
      </c>
      <c r="F11" s="113">
        <f>X32</f>
        <v>1.48</v>
      </c>
      <c r="G11" s="113">
        <f>X42</f>
        <v>3.77</v>
      </c>
      <c r="H11" s="113">
        <f>X51</f>
        <v>11.08</v>
      </c>
      <c r="I11" s="113">
        <f>X59</f>
        <v>0.74</v>
      </c>
      <c r="J11" s="31"/>
      <c r="K11" s="31"/>
      <c r="L11" s="113">
        <f>X78</f>
        <v>12.89</v>
      </c>
      <c r="M11" s="31"/>
      <c r="N11" s="61">
        <f>X91</f>
        <v>1.48</v>
      </c>
      <c r="P11" s="75">
        <v>43523</v>
      </c>
      <c r="Q11" s="76">
        <f t="shared" si="0"/>
        <v>33.7</v>
      </c>
      <c r="U11" s="76">
        <v>33.7</v>
      </c>
      <c r="Y11" s="31" t="s">
        <v>93</v>
      </c>
    </row>
    <row r="12" spans="1:14" ht="18">
      <c r="A12" s="23" t="s">
        <v>17</v>
      </c>
      <c r="B12" s="115">
        <f>SUM(B8:B11)</f>
        <v>4743.179999999999</v>
      </c>
      <c r="C12" s="60">
        <f>SUM(C8:C11)</f>
        <v>0</v>
      </c>
      <c r="D12" s="60">
        <f aca="true" t="shared" si="2" ref="D12:N12">SUM(D8:D11)</f>
        <v>717.88</v>
      </c>
      <c r="E12" s="60">
        <f t="shared" si="2"/>
        <v>581.53</v>
      </c>
      <c r="F12" s="60">
        <f t="shared" si="2"/>
        <v>495.23</v>
      </c>
      <c r="G12" s="60">
        <f t="shared" si="2"/>
        <v>687.27</v>
      </c>
      <c r="H12" s="60">
        <f t="shared" si="2"/>
        <v>784.0400000000001</v>
      </c>
      <c r="I12" s="60">
        <f t="shared" si="2"/>
        <v>72.77999999999999</v>
      </c>
      <c r="J12" s="60">
        <f t="shared" si="2"/>
        <v>10</v>
      </c>
      <c r="K12" s="60">
        <f t="shared" si="2"/>
        <v>10</v>
      </c>
      <c r="L12" s="60">
        <f t="shared" si="2"/>
        <v>681.4699999999999</v>
      </c>
      <c r="M12" s="60">
        <f t="shared" si="2"/>
        <v>354.75</v>
      </c>
      <c r="N12" s="60">
        <f t="shared" si="2"/>
        <v>348.23</v>
      </c>
    </row>
    <row r="13" spans="1:24" ht="18.75" thickBot="1">
      <c r="A13" s="21"/>
      <c r="B13" s="116"/>
      <c r="C13" s="62"/>
      <c r="D13" s="62"/>
      <c r="E13" s="63"/>
      <c r="F13" s="62"/>
      <c r="G13" s="62"/>
      <c r="H13" s="62"/>
      <c r="I13" s="62"/>
      <c r="J13" s="62"/>
      <c r="K13" s="62"/>
      <c r="L13" s="62"/>
      <c r="M13" s="62"/>
      <c r="N13" s="62"/>
      <c r="P13" s="108" t="s">
        <v>80</v>
      </c>
      <c r="Q13" s="76">
        <f>SUM(R13:X13)</f>
        <v>5564.03</v>
      </c>
      <c r="R13" s="76">
        <f aca="true" t="shared" si="3" ref="R13:X13">SUM(R2:R12)</f>
        <v>2500</v>
      </c>
      <c r="S13" s="76">
        <f t="shared" si="3"/>
        <v>0</v>
      </c>
      <c r="T13" s="76">
        <f t="shared" si="3"/>
        <v>2346.15</v>
      </c>
      <c r="U13" s="76">
        <f t="shared" si="3"/>
        <v>665.45</v>
      </c>
      <c r="V13" s="76">
        <f t="shared" si="3"/>
        <v>0</v>
      </c>
      <c r="W13" s="76"/>
      <c r="X13" s="76">
        <f t="shared" si="3"/>
        <v>52.43</v>
      </c>
    </row>
    <row r="14" spans="1:14" ht="18.75" thickTop="1">
      <c r="A14" s="27" t="s">
        <v>52</v>
      </c>
      <c r="B14" s="117">
        <f>SUM(C14:N14)</f>
        <v>30724.83</v>
      </c>
      <c r="C14" s="64">
        <f>SUM(C4:C11)</f>
        <v>0</v>
      </c>
      <c r="D14" s="64">
        <f aca="true" t="shared" si="4" ref="D14:N14">SUM(D4:D11)</f>
        <v>5564.03</v>
      </c>
      <c r="E14" s="64">
        <f t="shared" si="4"/>
        <v>5185.97</v>
      </c>
      <c r="F14" s="64">
        <f t="shared" si="4"/>
        <v>4360.48</v>
      </c>
      <c r="G14" s="64">
        <f t="shared" si="4"/>
        <v>4208.52</v>
      </c>
      <c r="H14" s="64">
        <f t="shared" si="4"/>
        <v>4154.57</v>
      </c>
      <c r="I14" s="64">
        <f t="shared" si="4"/>
        <v>2144.0699999999997</v>
      </c>
      <c r="J14" s="64">
        <f t="shared" si="4"/>
        <v>192.75</v>
      </c>
      <c r="K14" s="64">
        <f t="shared" si="4"/>
        <v>128.25</v>
      </c>
      <c r="L14" s="64">
        <f t="shared" si="4"/>
        <v>2739.97</v>
      </c>
      <c r="M14" s="64">
        <f t="shared" si="4"/>
        <v>1311.74</v>
      </c>
      <c r="N14" s="64">
        <f t="shared" si="4"/>
        <v>734.48</v>
      </c>
    </row>
    <row r="15" spans="1:24" ht="18">
      <c r="A15" s="26"/>
      <c r="B15" s="11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P15" s="108" t="s">
        <v>79</v>
      </c>
      <c r="Q15" s="112">
        <f>SUM(Q2:Q12)-Q13</f>
        <v>0</v>
      </c>
      <c r="R15" s="76"/>
      <c r="S15" s="76"/>
      <c r="T15" s="76"/>
      <c r="U15" s="76"/>
      <c r="V15" s="76"/>
      <c r="W15" s="76"/>
      <c r="X15" s="76"/>
    </row>
    <row r="16" ht="18">
      <c r="P16" s="31"/>
    </row>
    <row r="17" spans="1:25" ht="18">
      <c r="A17" t="s">
        <v>30</v>
      </c>
      <c r="P17" s="75">
        <v>43531</v>
      </c>
      <c r="Q17" s="76">
        <f aca="true" t="shared" si="5" ref="Q17:Q23">SUM(R17:X17)</f>
        <v>25.63</v>
      </c>
      <c r="R17" s="76"/>
      <c r="S17" s="76"/>
      <c r="T17" s="76"/>
      <c r="U17" s="76"/>
      <c r="V17" s="76"/>
      <c r="W17" s="76"/>
      <c r="X17" s="76">
        <v>25.63</v>
      </c>
      <c r="Y17" s="31" t="s">
        <v>99</v>
      </c>
    </row>
    <row r="18" spans="1:25" ht="18">
      <c r="A18" t="s">
        <v>31</v>
      </c>
      <c r="P18" s="75">
        <v>43535</v>
      </c>
      <c r="Q18" s="76">
        <f t="shared" si="5"/>
        <v>2826.5</v>
      </c>
      <c r="R18" s="76"/>
      <c r="S18" s="76"/>
      <c r="T18" s="76">
        <v>2526.25</v>
      </c>
      <c r="U18" s="76">
        <v>300.25</v>
      </c>
      <c r="V18" s="76"/>
      <c r="W18" s="76"/>
      <c r="X18" s="76"/>
      <c r="Y18" s="31" t="s">
        <v>81</v>
      </c>
    </row>
    <row r="19" spans="16:25" ht="18">
      <c r="P19" s="75">
        <v>43537</v>
      </c>
      <c r="Q19" s="76">
        <f t="shared" si="5"/>
        <v>2078.19</v>
      </c>
      <c r="R19" s="76"/>
      <c r="S19" s="76">
        <v>2078.19</v>
      </c>
      <c r="T19" s="76"/>
      <c r="U19" s="76"/>
      <c r="V19" s="76"/>
      <c r="W19" s="76"/>
      <c r="X19" s="76"/>
      <c r="Y19" s="31" t="s">
        <v>100</v>
      </c>
    </row>
    <row r="20" spans="16:25" ht="18">
      <c r="P20" s="75">
        <v>43537</v>
      </c>
      <c r="Q20" s="76">
        <f t="shared" si="5"/>
        <v>150</v>
      </c>
      <c r="R20" s="76"/>
      <c r="S20" s="76"/>
      <c r="T20" s="76"/>
      <c r="U20" s="76">
        <v>150</v>
      </c>
      <c r="V20" s="76"/>
      <c r="W20" s="76"/>
      <c r="X20" s="76"/>
      <c r="Y20" s="31" t="s">
        <v>101</v>
      </c>
    </row>
    <row r="21" spans="16:25" ht="18">
      <c r="P21" s="75">
        <v>43538</v>
      </c>
      <c r="Q21" s="76">
        <f t="shared" si="5"/>
        <v>2.22</v>
      </c>
      <c r="R21" s="76"/>
      <c r="S21" s="76"/>
      <c r="T21" s="76"/>
      <c r="U21" s="76"/>
      <c r="V21" s="76"/>
      <c r="W21" s="76"/>
      <c r="X21" s="76">
        <v>2.22</v>
      </c>
      <c r="Y21" s="31" t="s">
        <v>99</v>
      </c>
    </row>
    <row r="22" spans="16:25" ht="18">
      <c r="P22" s="75">
        <v>43544</v>
      </c>
      <c r="Q22" s="76">
        <f t="shared" si="5"/>
        <v>100</v>
      </c>
      <c r="R22" s="76"/>
      <c r="S22" s="76"/>
      <c r="T22" s="76"/>
      <c r="U22" s="76">
        <v>100</v>
      </c>
      <c r="V22" s="76"/>
      <c r="W22" s="76"/>
      <c r="X22" s="76"/>
      <c r="Y22" s="31" t="s">
        <v>103</v>
      </c>
    </row>
    <row r="23" spans="16:25" ht="18">
      <c r="P23" s="75">
        <v>43549</v>
      </c>
      <c r="Q23" s="76">
        <f t="shared" si="5"/>
        <v>3.43</v>
      </c>
      <c r="R23" s="76"/>
      <c r="S23" s="76"/>
      <c r="T23" s="76"/>
      <c r="U23" s="76"/>
      <c r="V23" s="76"/>
      <c r="W23" s="76"/>
      <c r="X23" s="76">
        <v>3.43</v>
      </c>
      <c r="Y23" s="31" t="s">
        <v>99</v>
      </c>
    </row>
    <row r="24" spans="18:24" ht="18">
      <c r="R24" s="76"/>
      <c r="S24" s="76"/>
      <c r="T24" s="76"/>
      <c r="U24" s="76"/>
      <c r="V24" s="76"/>
      <c r="W24" s="76"/>
      <c r="X24" s="76"/>
    </row>
    <row r="25" spans="16:24" ht="18">
      <c r="P25" s="33" t="s">
        <v>96</v>
      </c>
      <c r="Q25" s="76">
        <f>SUM(R25:X25)</f>
        <v>5185.97</v>
      </c>
      <c r="R25" s="76">
        <f aca="true" t="shared" si="6" ref="R25:X25">SUM(R17:R24)</f>
        <v>0</v>
      </c>
      <c r="S25" s="76">
        <f t="shared" si="6"/>
        <v>2078.19</v>
      </c>
      <c r="T25" s="76">
        <f t="shared" si="6"/>
        <v>2526.25</v>
      </c>
      <c r="U25" s="76">
        <f t="shared" si="6"/>
        <v>550.25</v>
      </c>
      <c r="V25" s="76">
        <f t="shared" si="6"/>
        <v>0</v>
      </c>
      <c r="W25" s="76"/>
      <c r="X25" s="76">
        <f t="shared" si="6"/>
        <v>31.279999999999998</v>
      </c>
    </row>
    <row r="26" spans="16:29" ht="18">
      <c r="P26" s="108" t="s">
        <v>79</v>
      </c>
      <c r="Q26" s="112">
        <f>SUM(Q17:Q24)-Q25</f>
        <v>0</v>
      </c>
      <c r="R26" s="76"/>
      <c r="S26" s="76"/>
      <c r="T26" s="76"/>
      <c r="U26" s="76"/>
      <c r="V26" s="76"/>
      <c r="W26" s="76"/>
      <c r="X26" s="76"/>
      <c r="AC26" s="31"/>
    </row>
    <row r="27" spans="16:29" ht="18">
      <c r="P27" s="31"/>
      <c r="AC27" s="31"/>
    </row>
    <row r="28" spans="16:29" ht="18">
      <c r="P28" s="75">
        <v>43563</v>
      </c>
      <c r="Q28" s="76">
        <f>SUM(R28:X28)</f>
        <v>1859</v>
      </c>
      <c r="R28" s="76"/>
      <c r="S28" s="76"/>
      <c r="T28" s="76">
        <v>1365.25</v>
      </c>
      <c r="U28" s="76">
        <v>493.75</v>
      </c>
      <c r="V28" s="76"/>
      <c r="W28" s="76"/>
      <c r="X28" s="76"/>
      <c r="Y28" s="31" t="s">
        <v>81</v>
      </c>
      <c r="AC28" s="31"/>
    </row>
    <row r="29" spans="16:29" ht="18">
      <c r="P29" s="75">
        <v>43563</v>
      </c>
      <c r="Q29" s="76">
        <f>SUM(R29:X29)</f>
        <v>2500</v>
      </c>
      <c r="R29" s="76">
        <v>2500</v>
      </c>
      <c r="S29" s="76"/>
      <c r="T29" s="76"/>
      <c r="U29" s="76"/>
      <c r="V29" s="76"/>
      <c r="W29" s="76"/>
      <c r="X29" s="76"/>
      <c r="Y29" s="31" t="s">
        <v>78</v>
      </c>
      <c r="AC29" s="31"/>
    </row>
    <row r="30" spans="16:29" ht="18">
      <c r="P30" s="75">
        <v>43574</v>
      </c>
      <c r="Q30" s="76">
        <f>SUM(R30:X30)</f>
        <v>1.48</v>
      </c>
      <c r="R30" s="76"/>
      <c r="S30" s="76"/>
      <c r="T30" s="76"/>
      <c r="U30" s="76"/>
      <c r="V30" s="76"/>
      <c r="W30" s="76"/>
      <c r="X30" s="76">
        <v>1.48</v>
      </c>
      <c r="Y30" s="31" t="s">
        <v>87</v>
      </c>
      <c r="AC30" s="31"/>
    </row>
    <row r="31" spans="18:29" ht="18">
      <c r="R31" s="76"/>
      <c r="S31" s="76"/>
      <c r="T31" s="76"/>
      <c r="U31" s="76"/>
      <c r="V31" s="76"/>
      <c r="W31" s="76"/>
      <c r="X31" s="76"/>
      <c r="AC31" s="31"/>
    </row>
    <row r="32" spans="16:29" ht="18">
      <c r="P32" s="33" t="s">
        <v>104</v>
      </c>
      <c r="Q32" s="76">
        <f>SUM(R32:X32)</f>
        <v>4360.48</v>
      </c>
      <c r="R32" s="76">
        <f>SUM(R28:R31)</f>
        <v>2500</v>
      </c>
      <c r="S32" s="76">
        <f>SUM(S28:S31)</f>
        <v>0</v>
      </c>
      <c r="T32" s="76">
        <f>SUM(T28:T31)</f>
        <v>1365.25</v>
      </c>
      <c r="U32" s="76">
        <f>SUM(U28:U31)</f>
        <v>493.75</v>
      </c>
      <c r="V32" s="76">
        <f>SUM(V28:V31)</f>
        <v>0</v>
      </c>
      <c r="W32" s="76"/>
      <c r="X32" s="76">
        <f>SUM(X28:X31)</f>
        <v>1.48</v>
      </c>
      <c r="AC32" s="31"/>
    </row>
    <row r="33" spans="16:29" ht="18">
      <c r="P33" s="108" t="s">
        <v>79</v>
      </c>
      <c r="Q33" s="112">
        <f>SUM(Q28:Q31)-Q32</f>
        <v>0</v>
      </c>
      <c r="R33" s="76"/>
      <c r="S33" s="76"/>
      <c r="T33" s="76"/>
      <c r="U33" s="76"/>
      <c r="V33" s="76"/>
      <c r="W33" s="76"/>
      <c r="X33" s="76"/>
      <c r="AC33" s="31"/>
    </row>
    <row r="34" ht="18">
      <c r="P34" s="31"/>
    </row>
    <row r="35" spans="16:25" ht="18">
      <c r="P35" s="75">
        <v>43588</v>
      </c>
      <c r="Q35" s="76">
        <f aca="true" t="shared" si="7" ref="Q35:Q40">SUM(R35:X35)</f>
        <v>2500</v>
      </c>
      <c r="R35" s="76">
        <v>2500</v>
      </c>
      <c r="S35" s="76"/>
      <c r="T35" s="76"/>
      <c r="U35" s="76"/>
      <c r="V35" s="76"/>
      <c r="W35" s="76"/>
      <c r="X35" s="76"/>
      <c r="Y35" s="31" t="s">
        <v>78</v>
      </c>
    </row>
    <row r="36" spans="16:25" ht="18">
      <c r="P36" s="75">
        <v>43588</v>
      </c>
      <c r="Q36" s="76">
        <f t="shared" si="7"/>
        <v>150</v>
      </c>
      <c r="R36" s="76"/>
      <c r="S36" s="76"/>
      <c r="T36" s="76"/>
      <c r="U36" s="76">
        <v>150</v>
      </c>
      <c r="V36" s="76"/>
      <c r="W36" s="76"/>
      <c r="X36" s="76"/>
      <c r="Y36" s="31" t="s">
        <v>103</v>
      </c>
    </row>
    <row r="37" spans="16:25" ht="18">
      <c r="P37" s="75">
        <v>43592</v>
      </c>
      <c r="Q37" s="76">
        <f t="shared" si="7"/>
        <v>1364.5</v>
      </c>
      <c r="R37" s="76"/>
      <c r="S37" s="76"/>
      <c r="T37" s="76">
        <v>1021.25</v>
      </c>
      <c r="U37" s="76">
        <v>343.25</v>
      </c>
      <c r="V37" s="76"/>
      <c r="W37" s="76"/>
      <c r="X37" s="76"/>
      <c r="Y37" s="31" t="s">
        <v>81</v>
      </c>
    </row>
    <row r="38" spans="16:24" ht="18">
      <c r="P38" s="75">
        <v>43593</v>
      </c>
      <c r="Q38" s="76">
        <f t="shared" si="7"/>
        <v>3.77</v>
      </c>
      <c r="R38" s="76"/>
      <c r="S38" s="76"/>
      <c r="T38" s="76"/>
      <c r="U38" s="76"/>
      <c r="V38" s="76"/>
      <c r="W38" s="76"/>
      <c r="X38" s="76">
        <v>3.77</v>
      </c>
    </row>
    <row r="39" spans="16:25" ht="18">
      <c r="P39" s="75">
        <v>43594</v>
      </c>
      <c r="Q39" s="76">
        <f t="shared" si="7"/>
        <v>56.25</v>
      </c>
      <c r="R39" s="76"/>
      <c r="S39" s="76"/>
      <c r="T39" s="76"/>
      <c r="U39" s="76">
        <v>56.25</v>
      </c>
      <c r="V39" s="76"/>
      <c r="W39" s="76"/>
      <c r="X39" s="76"/>
      <c r="Y39" s="31" t="s">
        <v>108</v>
      </c>
    </row>
    <row r="40" spans="16:25" ht="18">
      <c r="P40" s="75">
        <v>43606</v>
      </c>
      <c r="Q40" s="76">
        <f t="shared" si="7"/>
        <v>134</v>
      </c>
      <c r="R40" s="76"/>
      <c r="S40" s="76"/>
      <c r="T40" s="76"/>
      <c r="U40" s="76">
        <v>134</v>
      </c>
      <c r="V40" s="76"/>
      <c r="W40" s="76"/>
      <c r="X40" s="76"/>
      <c r="Y40" s="31" t="s">
        <v>110</v>
      </c>
    </row>
    <row r="41" spans="18:24" ht="18">
      <c r="R41" s="76"/>
      <c r="S41" s="76"/>
      <c r="T41" s="76"/>
      <c r="U41" s="76"/>
      <c r="V41" s="76"/>
      <c r="W41" s="76"/>
      <c r="X41" s="76"/>
    </row>
    <row r="42" spans="16:24" ht="18">
      <c r="P42" s="33" t="s">
        <v>106</v>
      </c>
      <c r="Q42" s="76">
        <f>SUM(R42:X42)</f>
        <v>4208.52</v>
      </c>
      <c r="R42" s="76">
        <f aca="true" t="shared" si="8" ref="R42:X42">SUM(R35:R41)</f>
        <v>2500</v>
      </c>
      <c r="S42" s="76">
        <f t="shared" si="8"/>
        <v>0</v>
      </c>
      <c r="T42" s="76">
        <f t="shared" si="8"/>
        <v>1021.25</v>
      </c>
      <c r="U42" s="76">
        <f t="shared" si="8"/>
        <v>683.5</v>
      </c>
      <c r="V42" s="76">
        <f t="shared" si="8"/>
        <v>0</v>
      </c>
      <c r="W42" s="76"/>
      <c r="X42" s="76">
        <f t="shared" si="8"/>
        <v>3.77</v>
      </c>
    </row>
    <row r="43" spans="16:24" ht="18">
      <c r="P43" s="108" t="s">
        <v>79</v>
      </c>
      <c r="Q43" s="112">
        <f>SUM(Q35:Q41)-Q42</f>
        <v>0</v>
      </c>
      <c r="R43" s="76"/>
      <c r="S43" s="76"/>
      <c r="T43" s="76"/>
      <c r="U43" s="76"/>
      <c r="V43" s="76"/>
      <c r="W43" s="76"/>
      <c r="X43" s="76"/>
    </row>
    <row r="44" ht="18">
      <c r="P44" s="31"/>
    </row>
    <row r="45" spans="16:25" ht="18">
      <c r="P45" s="75">
        <v>43619</v>
      </c>
      <c r="Q45" s="76">
        <f>SUM(R45:X45)</f>
        <v>397.46</v>
      </c>
      <c r="R45" s="76"/>
      <c r="S45" s="76"/>
      <c r="T45" s="76"/>
      <c r="U45" s="76"/>
      <c r="V45" s="76"/>
      <c r="W45" s="76">
        <v>397.46</v>
      </c>
      <c r="X45" s="76"/>
      <c r="Y45" s="31" t="s">
        <v>111</v>
      </c>
    </row>
    <row r="46" spans="16:25" ht="18">
      <c r="P46" s="75">
        <v>43619</v>
      </c>
      <c r="Q46" s="76">
        <f>SUM(R46:X46)</f>
        <v>2500</v>
      </c>
      <c r="R46" s="76">
        <v>2500</v>
      </c>
      <c r="S46" s="76"/>
      <c r="T46" s="76"/>
      <c r="U46" s="76"/>
      <c r="V46" s="76"/>
      <c r="W46" s="76"/>
      <c r="X46" s="76"/>
      <c r="Y46" s="31" t="s">
        <v>112</v>
      </c>
    </row>
    <row r="47" spans="16:25" ht="18">
      <c r="P47" s="75">
        <v>43622</v>
      </c>
      <c r="Q47" s="76">
        <f>SUM(R47:X47)</f>
        <v>11.08</v>
      </c>
      <c r="R47" s="76"/>
      <c r="S47" s="76"/>
      <c r="T47" s="76"/>
      <c r="U47" s="76"/>
      <c r="V47" s="76"/>
      <c r="W47" s="76"/>
      <c r="X47" s="76">
        <v>11.08</v>
      </c>
      <c r="Y47" s="31" t="s">
        <v>87</v>
      </c>
    </row>
    <row r="48" spans="16:25" ht="18">
      <c r="P48" s="75">
        <v>43624</v>
      </c>
      <c r="Q48" s="76">
        <f>SUM(R48:X48)</f>
        <v>794.75</v>
      </c>
      <c r="R48" s="76"/>
      <c r="S48" s="76"/>
      <c r="T48" s="76">
        <v>419.25</v>
      </c>
      <c r="U48" s="76">
        <v>375.5</v>
      </c>
      <c r="V48" s="76"/>
      <c r="W48" s="76"/>
      <c r="X48" s="76"/>
      <c r="Y48" s="31" t="s">
        <v>81</v>
      </c>
    </row>
    <row r="49" spans="16:25" ht="18">
      <c r="P49" s="75">
        <v>43624</v>
      </c>
      <c r="Q49" s="76">
        <f>SUM(R49:X49)</f>
        <v>451.28</v>
      </c>
      <c r="R49" s="76"/>
      <c r="S49" s="76"/>
      <c r="T49" s="76">
        <v>451.28</v>
      </c>
      <c r="U49" s="76"/>
      <c r="V49" s="76"/>
      <c r="W49" s="76"/>
      <c r="X49" s="76"/>
      <c r="Y49" s="31" t="s">
        <v>113</v>
      </c>
    </row>
    <row r="50" spans="18:24" ht="18">
      <c r="R50" s="76"/>
      <c r="S50" s="76"/>
      <c r="T50" s="76"/>
      <c r="U50" s="76"/>
      <c r="V50" s="76"/>
      <c r="W50" s="76"/>
      <c r="X50" s="76"/>
    </row>
    <row r="51" spans="16:24" ht="18">
      <c r="P51" s="33" t="s">
        <v>109</v>
      </c>
      <c r="Q51" s="76">
        <f>SUM(R51:X51)</f>
        <v>4154.57</v>
      </c>
      <c r="R51" s="76">
        <f aca="true" t="shared" si="9" ref="R51:X51">SUM(R45:R50)</f>
        <v>2500</v>
      </c>
      <c r="S51" s="76">
        <f t="shared" si="9"/>
        <v>0</v>
      </c>
      <c r="T51" s="76">
        <f t="shared" si="9"/>
        <v>870.53</v>
      </c>
      <c r="U51" s="76">
        <f t="shared" si="9"/>
        <v>375.5</v>
      </c>
      <c r="V51" s="76">
        <f t="shared" si="9"/>
        <v>0</v>
      </c>
      <c r="W51" s="76">
        <f t="shared" si="9"/>
        <v>397.46</v>
      </c>
      <c r="X51" s="76">
        <f t="shared" si="9"/>
        <v>11.08</v>
      </c>
    </row>
    <row r="52" spans="16:24" ht="18">
      <c r="P52" s="108" t="s">
        <v>79</v>
      </c>
      <c r="Q52" s="112">
        <f>SUM(Q45:Q50)-Q51</f>
        <v>0</v>
      </c>
      <c r="R52" s="76"/>
      <c r="S52" s="76"/>
      <c r="T52" s="76"/>
      <c r="U52" s="76"/>
      <c r="V52" s="76"/>
      <c r="W52" s="76"/>
      <c r="X52" s="76"/>
    </row>
    <row r="53" ht="18">
      <c r="P53" s="31"/>
    </row>
    <row r="54" spans="16:25" ht="18">
      <c r="P54" s="75">
        <v>43649</v>
      </c>
      <c r="Q54" s="76">
        <f>SUM(R54:X54)</f>
        <v>1447.79</v>
      </c>
      <c r="R54" s="76"/>
      <c r="S54" s="76">
        <v>1447.79</v>
      </c>
      <c r="T54" s="76"/>
      <c r="U54" s="76"/>
      <c r="V54" s="76"/>
      <c r="W54" s="76"/>
      <c r="X54" s="76"/>
      <c r="Y54" s="31" t="s">
        <v>122</v>
      </c>
    </row>
    <row r="55" spans="16:25" ht="18">
      <c r="P55" s="75">
        <v>43656</v>
      </c>
      <c r="Q55" s="76">
        <f>SUM(R55:X55)</f>
        <v>51.29</v>
      </c>
      <c r="R55" s="76"/>
      <c r="S55" s="76"/>
      <c r="T55" s="76"/>
      <c r="U55" s="76">
        <v>51.29</v>
      </c>
      <c r="V55" s="76"/>
      <c r="W55" s="76"/>
      <c r="X55" s="76"/>
      <c r="Y55" s="31" t="s">
        <v>121</v>
      </c>
    </row>
    <row r="56" spans="16:25" ht="18">
      <c r="P56" s="75">
        <v>43662</v>
      </c>
      <c r="Q56" s="76">
        <f>SUM(R56:X56)</f>
        <v>644.25</v>
      </c>
      <c r="R56" s="76"/>
      <c r="S56" s="76"/>
      <c r="T56" s="76">
        <v>623.5</v>
      </c>
      <c r="U56" s="76">
        <v>20.75</v>
      </c>
      <c r="V56" s="76"/>
      <c r="W56" s="76"/>
      <c r="X56" s="76"/>
      <c r="Y56" s="31" t="s">
        <v>81</v>
      </c>
    </row>
    <row r="57" spans="16:25" ht="18">
      <c r="P57" s="75">
        <v>43675</v>
      </c>
      <c r="Q57" s="76">
        <f>SUM(R57:X57)</f>
        <v>0.74</v>
      </c>
      <c r="R57" s="76"/>
      <c r="S57" s="76"/>
      <c r="T57" s="76"/>
      <c r="U57" s="76"/>
      <c r="V57" s="76"/>
      <c r="W57" s="76"/>
      <c r="X57" s="76">
        <v>0.74</v>
      </c>
      <c r="Y57" s="31" t="s">
        <v>87</v>
      </c>
    </row>
    <row r="58" spans="18:24" ht="18">
      <c r="R58" s="76"/>
      <c r="S58" s="76"/>
      <c r="T58" s="76"/>
      <c r="U58" s="76"/>
      <c r="V58" s="76"/>
      <c r="W58" s="76"/>
      <c r="X58" s="76"/>
    </row>
    <row r="59" spans="16:24" ht="18">
      <c r="P59" s="33" t="s">
        <v>114</v>
      </c>
      <c r="Q59" s="76">
        <f>SUM(R59:X59)</f>
        <v>2144.0699999999997</v>
      </c>
      <c r="R59" s="76">
        <f aca="true" t="shared" si="10" ref="R59:X59">SUM(R54:R58)</f>
        <v>0</v>
      </c>
      <c r="S59" s="76">
        <f t="shared" si="10"/>
        <v>1447.79</v>
      </c>
      <c r="T59" s="76">
        <f t="shared" si="10"/>
        <v>623.5</v>
      </c>
      <c r="U59" s="76">
        <f t="shared" si="10"/>
        <v>72.03999999999999</v>
      </c>
      <c r="V59" s="76">
        <f t="shared" si="10"/>
        <v>0</v>
      </c>
      <c r="W59" s="76">
        <f t="shared" si="10"/>
        <v>0</v>
      </c>
      <c r="X59" s="76">
        <f t="shared" si="10"/>
        <v>0.74</v>
      </c>
    </row>
    <row r="60" spans="16:24" ht="18">
      <c r="P60" s="108" t="s">
        <v>79</v>
      </c>
      <c r="Q60" s="112">
        <f>SUM(Q54:Q58)-Q59</f>
        <v>0</v>
      </c>
      <c r="R60" s="76"/>
      <c r="S60" s="76"/>
      <c r="T60" s="76"/>
      <c r="U60" s="76"/>
      <c r="V60" s="76"/>
      <c r="W60" s="76"/>
      <c r="X60" s="76"/>
    </row>
    <row r="61" ht="18">
      <c r="P61" s="31"/>
    </row>
    <row r="62" spans="16:25" ht="18">
      <c r="P62" s="75">
        <v>43693</v>
      </c>
      <c r="Q62" s="76">
        <f>SUM(R62:X62)</f>
        <v>192.75</v>
      </c>
      <c r="R62" s="76"/>
      <c r="S62" s="76"/>
      <c r="T62" s="76">
        <v>182.75</v>
      </c>
      <c r="U62" s="76">
        <v>10</v>
      </c>
      <c r="V62" s="76"/>
      <c r="W62" s="76"/>
      <c r="X62" s="76"/>
      <c r="Y62" s="31" t="s">
        <v>81</v>
      </c>
    </row>
    <row r="63" spans="18:24" ht="18">
      <c r="R63" s="76"/>
      <c r="S63" s="76"/>
      <c r="T63" s="76"/>
      <c r="U63" s="76"/>
      <c r="V63" s="76"/>
      <c r="W63" s="76"/>
      <c r="X63" s="76"/>
    </row>
    <row r="64" spans="16:24" ht="18">
      <c r="P64" s="33" t="s">
        <v>120</v>
      </c>
      <c r="Q64" s="76">
        <f>SUM(R64:X64)</f>
        <v>192.75</v>
      </c>
      <c r="R64" s="76">
        <f aca="true" t="shared" si="11" ref="R64:X64">SUM(R60:R63)</f>
        <v>0</v>
      </c>
      <c r="S64" s="76">
        <f t="shared" si="11"/>
        <v>0</v>
      </c>
      <c r="T64" s="76">
        <f t="shared" si="11"/>
        <v>182.75</v>
      </c>
      <c r="U64" s="76">
        <f t="shared" si="11"/>
        <v>10</v>
      </c>
      <c r="V64" s="76">
        <f t="shared" si="11"/>
        <v>0</v>
      </c>
      <c r="W64" s="76">
        <f t="shared" si="11"/>
        <v>0</v>
      </c>
      <c r="X64" s="76">
        <f t="shared" si="11"/>
        <v>0</v>
      </c>
    </row>
    <row r="65" spans="16:24" ht="18">
      <c r="P65" s="108" t="s">
        <v>79</v>
      </c>
      <c r="Q65" s="112">
        <f>SUM(Q60:Q63)-Q64</f>
        <v>0</v>
      </c>
      <c r="R65" s="76"/>
      <c r="S65" s="76"/>
      <c r="T65" s="76"/>
      <c r="U65" s="76"/>
      <c r="V65" s="76"/>
      <c r="W65" s="76"/>
      <c r="X65" s="76"/>
    </row>
    <row r="66" ht="18">
      <c r="P66" s="31"/>
    </row>
    <row r="67" spans="16:25" ht="18">
      <c r="P67" s="75">
        <v>43719</v>
      </c>
      <c r="Q67" s="76">
        <f>SUM(R67:X67)</f>
        <v>128.25</v>
      </c>
      <c r="R67" s="76"/>
      <c r="S67" s="76"/>
      <c r="T67" s="76">
        <v>118.25</v>
      </c>
      <c r="U67" s="76">
        <v>10</v>
      </c>
      <c r="V67" s="76"/>
      <c r="W67" s="76"/>
      <c r="X67" s="76"/>
      <c r="Y67" s="31" t="s">
        <v>81</v>
      </c>
    </row>
    <row r="68" spans="16:24" ht="18">
      <c r="P68" s="75"/>
      <c r="Q68" s="76">
        <f>SUM(R68:X68)</f>
        <v>0</v>
      </c>
      <c r="R68" s="76"/>
      <c r="S68" s="76"/>
      <c r="T68" s="76"/>
      <c r="U68" s="76"/>
      <c r="V68" s="76"/>
      <c r="W68" s="76"/>
      <c r="X68" s="76"/>
    </row>
    <row r="69" spans="18:24" ht="18">
      <c r="R69" s="76"/>
      <c r="S69" s="76"/>
      <c r="T69" s="76"/>
      <c r="U69" s="76"/>
      <c r="V69" s="76"/>
      <c r="W69" s="76"/>
      <c r="X69" s="76"/>
    </row>
    <row r="70" spans="16:24" ht="18">
      <c r="P70" s="33" t="s">
        <v>124</v>
      </c>
      <c r="Q70" s="76">
        <f>SUM(R70:X70)</f>
        <v>128.25</v>
      </c>
      <c r="R70" s="76">
        <f aca="true" t="shared" si="12" ref="R70:X70">SUM(R65:R69)</f>
        <v>0</v>
      </c>
      <c r="S70" s="76">
        <f t="shared" si="12"/>
        <v>0</v>
      </c>
      <c r="T70" s="76">
        <f t="shared" si="12"/>
        <v>118.25</v>
      </c>
      <c r="U70" s="76">
        <f t="shared" si="12"/>
        <v>10</v>
      </c>
      <c r="V70" s="76">
        <f t="shared" si="12"/>
        <v>0</v>
      </c>
      <c r="W70" s="76">
        <f t="shared" si="12"/>
        <v>0</v>
      </c>
      <c r="X70" s="76">
        <f t="shared" si="12"/>
        <v>0</v>
      </c>
    </row>
    <row r="71" spans="16:24" ht="18">
      <c r="P71" s="108" t="s">
        <v>79</v>
      </c>
      <c r="Q71" s="112">
        <f>SUM(Q67:Q69)-Q70</f>
        <v>0</v>
      </c>
      <c r="R71" s="76"/>
      <c r="S71" s="76"/>
      <c r="T71" s="76"/>
      <c r="U71" s="76"/>
      <c r="V71" s="76"/>
      <c r="W71" s="76"/>
      <c r="X71" s="76"/>
    </row>
    <row r="72" ht="18">
      <c r="P72" s="31"/>
    </row>
    <row r="73" spans="16:25" ht="18">
      <c r="P73" s="75">
        <v>43747</v>
      </c>
      <c r="Q73" s="76">
        <f>SUM(R73:X73)</f>
        <v>504.5</v>
      </c>
      <c r="R73" s="76"/>
      <c r="S73" s="76"/>
      <c r="T73" s="76">
        <v>182.75</v>
      </c>
      <c r="U73" s="76">
        <v>321.75</v>
      </c>
      <c r="V73" s="76"/>
      <c r="W73" s="76"/>
      <c r="X73" s="76"/>
      <c r="Y73" s="31" t="s">
        <v>81</v>
      </c>
    </row>
    <row r="74" spans="16:25" ht="18">
      <c r="P74" s="75">
        <v>43740</v>
      </c>
      <c r="Q74" s="76">
        <f>SUM(R74:X74)</f>
        <v>346.83</v>
      </c>
      <c r="R74" s="76"/>
      <c r="S74" s="76"/>
      <c r="T74" s="76"/>
      <c r="U74" s="76"/>
      <c r="V74" s="76"/>
      <c r="W74" s="76">
        <v>346.83</v>
      </c>
      <c r="X74" s="76"/>
      <c r="Y74" s="31" t="s">
        <v>128</v>
      </c>
    </row>
    <row r="75" spans="16:25" ht="18">
      <c r="P75" s="75">
        <v>43760</v>
      </c>
      <c r="Q75" s="76">
        <f>SUM(R75:X75)</f>
        <v>12.89</v>
      </c>
      <c r="R75" s="76"/>
      <c r="S75" s="76"/>
      <c r="T75" s="76"/>
      <c r="U75" s="76"/>
      <c r="V75" s="76"/>
      <c r="W75" s="76"/>
      <c r="X75" s="76">
        <v>12.89</v>
      </c>
      <c r="Y75" s="31" t="s">
        <v>87</v>
      </c>
    </row>
    <row r="76" spans="16:25" ht="18">
      <c r="P76" s="75">
        <v>43769</v>
      </c>
      <c r="Q76" s="76">
        <f>SUM(R76:X76)</f>
        <v>1875.75</v>
      </c>
      <c r="R76" s="76"/>
      <c r="S76" s="76"/>
      <c r="T76" s="76">
        <v>1875.75</v>
      </c>
      <c r="U76" s="76"/>
      <c r="V76" s="76"/>
      <c r="W76" s="76"/>
      <c r="X76" s="76"/>
      <c r="Y76" s="31" t="s">
        <v>127</v>
      </c>
    </row>
    <row r="77" spans="18:24" ht="18">
      <c r="R77" s="76"/>
      <c r="S77" s="76"/>
      <c r="T77" s="76"/>
      <c r="U77" s="76"/>
      <c r="V77" s="76"/>
      <c r="W77" s="76"/>
      <c r="X77" s="76"/>
    </row>
    <row r="78" spans="16:24" ht="18">
      <c r="P78" s="33" t="s">
        <v>125</v>
      </c>
      <c r="Q78" s="76">
        <f>SUM(R78:X78)</f>
        <v>2739.97</v>
      </c>
      <c r="R78" s="76">
        <f aca="true" t="shared" si="13" ref="R78:X78">SUM(R71:R77)</f>
        <v>0</v>
      </c>
      <c r="S78" s="76">
        <f t="shared" si="13"/>
        <v>0</v>
      </c>
      <c r="T78" s="76">
        <f t="shared" si="13"/>
        <v>2058.5</v>
      </c>
      <c r="U78" s="76">
        <f t="shared" si="13"/>
        <v>321.75</v>
      </c>
      <c r="V78" s="76">
        <f t="shared" si="13"/>
        <v>0</v>
      </c>
      <c r="W78" s="76">
        <f t="shared" si="13"/>
        <v>346.83</v>
      </c>
      <c r="X78" s="76">
        <f t="shared" si="13"/>
        <v>12.89</v>
      </c>
    </row>
    <row r="79" spans="16:24" ht="18">
      <c r="P79" s="108" t="s">
        <v>79</v>
      </c>
      <c r="Q79" s="112">
        <f>SUM(Q73:Q77)-Q78</f>
        <v>0</v>
      </c>
      <c r="R79" s="76"/>
      <c r="S79" s="76"/>
      <c r="T79" s="76"/>
      <c r="U79" s="76"/>
      <c r="V79" s="76"/>
      <c r="W79" s="76"/>
      <c r="X79" s="76"/>
    </row>
    <row r="81" spans="16:25" ht="18">
      <c r="P81" s="75">
        <v>43777</v>
      </c>
      <c r="Q81" s="76">
        <f>SUM(R81:X81)</f>
        <v>1311.74</v>
      </c>
      <c r="R81" s="76"/>
      <c r="S81" s="76"/>
      <c r="T81" s="76">
        <v>956.99</v>
      </c>
      <c r="U81" s="76">
        <v>354.75</v>
      </c>
      <c r="V81" s="76"/>
      <c r="W81" s="76"/>
      <c r="X81" s="76"/>
      <c r="Y81" s="31" t="s">
        <v>81</v>
      </c>
    </row>
    <row r="82" spans="18:24" ht="18">
      <c r="R82" s="76"/>
      <c r="S82" s="76"/>
      <c r="T82" s="76"/>
      <c r="U82" s="76"/>
      <c r="V82" s="76"/>
      <c r="W82" s="76"/>
      <c r="X82" s="76"/>
    </row>
    <row r="83" spans="16:24" ht="18">
      <c r="P83" s="33" t="s">
        <v>130</v>
      </c>
      <c r="Q83" s="76">
        <f>SUM(R83:X83)</f>
        <v>1311.74</v>
      </c>
      <c r="R83" s="76">
        <f aca="true" t="shared" si="14" ref="R83:X83">SUM(R79:R82)</f>
        <v>0</v>
      </c>
      <c r="S83" s="76">
        <f t="shared" si="14"/>
        <v>0</v>
      </c>
      <c r="T83" s="76">
        <f t="shared" si="14"/>
        <v>956.99</v>
      </c>
      <c r="U83" s="76">
        <f t="shared" si="14"/>
        <v>354.75</v>
      </c>
      <c r="V83" s="76">
        <f t="shared" si="14"/>
        <v>0</v>
      </c>
      <c r="W83" s="76">
        <f t="shared" si="14"/>
        <v>0</v>
      </c>
      <c r="X83" s="76">
        <f t="shared" si="14"/>
        <v>0</v>
      </c>
    </row>
    <row r="84" spans="16:24" ht="18">
      <c r="P84" s="108" t="s">
        <v>79</v>
      </c>
      <c r="Q84" s="112">
        <f>SUM(Q81:Q82)-Q83</f>
        <v>0</v>
      </c>
      <c r="R84" s="76"/>
      <c r="S84" s="76"/>
      <c r="T84" s="76"/>
      <c r="U84" s="76"/>
      <c r="V84" s="76"/>
      <c r="W84" s="76"/>
      <c r="X84" s="76"/>
    </row>
    <row r="86" spans="16:25" ht="18">
      <c r="P86" s="75">
        <v>43809</v>
      </c>
      <c r="Q86" s="76">
        <f>SUM(R86:X86)</f>
        <v>690</v>
      </c>
      <c r="R86" s="76"/>
      <c r="S86" s="76"/>
      <c r="T86" s="76">
        <v>343.25</v>
      </c>
      <c r="U86" s="76">
        <v>346.75</v>
      </c>
      <c r="V86" s="76"/>
      <c r="W86" s="76"/>
      <c r="X86" s="76"/>
      <c r="Y86" s="31" t="s">
        <v>81</v>
      </c>
    </row>
    <row r="87" spans="16:25" ht="18">
      <c r="P87" s="75">
        <v>44177</v>
      </c>
      <c r="Q87" s="76">
        <f>SUM(R87:X87)</f>
        <v>0.74</v>
      </c>
      <c r="R87" s="76"/>
      <c r="S87" s="76"/>
      <c r="T87" s="76"/>
      <c r="U87" s="76"/>
      <c r="V87" s="76"/>
      <c r="W87" s="76"/>
      <c r="X87" s="76">
        <v>0.74</v>
      </c>
      <c r="Y87" s="31" t="s">
        <v>87</v>
      </c>
    </row>
    <row r="88" spans="16:25" ht="18">
      <c r="P88" s="75">
        <v>43816</v>
      </c>
      <c r="Q88" s="76">
        <f>SUM(R88:X88)</f>
        <v>43</v>
      </c>
      <c r="R88" s="76"/>
      <c r="S88" s="76"/>
      <c r="T88" s="76">
        <v>43</v>
      </c>
      <c r="U88" s="76"/>
      <c r="V88" s="76"/>
      <c r="W88" s="76"/>
      <c r="X88" s="76"/>
      <c r="Y88" s="31" t="s">
        <v>140</v>
      </c>
    </row>
    <row r="89" spans="16:25" ht="18">
      <c r="P89" s="75">
        <v>44182</v>
      </c>
      <c r="Q89" s="76">
        <f>SUM(R89:X89)</f>
        <v>0.74</v>
      </c>
      <c r="R89" s="76"/>
      <c r="S89" s="76"/>
      <c r="T89" s="76"/>
      <c r="U89" s="76"/>
      <c r="V89" s="76"/>
      <c r="W89" s="76"/>
      <c r="X89" s="76">
        <v>0.74</v>
      </c>
      <c r="Y89" s="31" t="s">
        <v>87</v>
      </c>
    </row>
    <row r="90" spans="18:24" ht="18">
      <c r="R90" s="76"/>
      <c r="S90" s="76"/>
      <c r="T90" s="76"/>
      <c r="U90" s="76"/>
      <c r="V90" s="76"/>
      <c r="W90" s="76"/>
      <c r="X90" s="76"/>
    </row>
    <row r="91" spans="16:24" ht="18">
      <c r="P91" s="33" t="s">
        <v>137</v>
      </c>
      <c r="Q91" s="76">
        <f>SUM(R91:X91)</f>
        <v>734.48</v>
      </c>
      <c r="R91" s="76">
        <f aca="true" t="shared" si="15" ref="R91:X91">SUM(R84:R90)</f>
        <v>0</v>
      </c>
      <c r="S91" s="76">
        <f t="shared" si="15"/>
        <v>0</v>
      </c>
      <c r="T91" s="76">
        <f t="shared" si="15"/>
        <v>386.25</v>
      </c>
      <c r="U91" s="76">
        <f t="shared" si="15"/>
        <v>346.75</v>
      </c>
      <c r="V91" s="76">
        <f t="shared" si="15"/>
        <v>0</v>
      </c>
      <c r="W91" s="76">
        <f t="shared" si="15"/>
        <v>0</v>
      </c>
      <c r="X91" s="76">
        <f t="shared" si="15"/>
        <v>1.48</v>
      </c>
    </row>
    <row r="92" spans="16:24" ht="18">
      <c r="P92" s="108" t="s">
        <v>79</v>
      </c>
      <c r="Q92" s="112">
        <f>SUM(Q86:Q90)-Q91</f>
        <v>0</v>
      </c>
      <c r="R92" s="76"/>
      <c r="S92" s="76"/>
      <c r="T92" s="76"/>
      <c r="U92" s="76"/>
      <c r="V92" s="76"/>
      <c r="W92" s="76"/>
      <c r="X92" s="76"/>
    </row>
  </sheetData>
  <sheetProtection/>
  <printOptions/>
  <pageMargins left="0.75" right="0.75" top="1" bottom="1" header="0.5" footer="0.5"/>
  <pageSetup orientation="portrait" scale="86"/>
  <rowBreaks count="1" manualBreakCount="1">
    <brk id="7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2020-01-06T23:39:32Z</cp:lastPrinted>
  <dcterms:created xsi:type="dcterms:W3CDTF">2003-01-21T00:34:03Z</dcterms:created>
  <dcterms:modified xsi:type="dcterms:W3CDTF">2020-01-06T23:40:22Z</dcterms:modified>
  <cp:category/>
  <cp:version/>
  <cp:contentType/>
  <cp:contentStatus/>
</cp:coreProperties>
</file>