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520" windowWidth="27080" windowHeight="16480" activeTab="0"/>
  </bookViews>
  <sheets>
    <sheet name="Fin. Statement" sheetId="1" r:id="rId1"/>
    <sheet name="Revenue" sheetId="2" r:id="rId2"/>
    <sheet name="Expenses" sheetId="3" r:id="rId3"/>
  </sheets>
  <definedNames>
    <definedName name="_xlnm.Print_Area" localSheetId="0">'Fin. Statement'!$A$1:$H$57</definedName>
  </definedNames>
  <calcPr fullCalcOnLoad="1"/>
</workbook>
</file>

<file path=xl/sharedStrings.xml><?xml version="1.0" encoding="utf-8"?>
<sst xmlns="http://schemas.openxmlformats.org/spreadsheetml/2006/main" count="167" uniqueCount="104">
  <si>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</si>
  <si>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</si>
  <si>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</si>
  <si>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</si>
  <si>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</si>
  <si>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</si>
  <si>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</si>
  <si>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</si>
  <si>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Revenue</t>
  </si>
  <si>
    <t>Expenses</t>
  </si>
  <si>
    <t>2017 Actual</t>
  </si>
  <si>
    <t>2016 Actual</t>
  </si>
  <si>
    <t xml:space="preserve"> </t>
  </si>
  <si>
    <t>January</t>
  </si>
  <si>
    <t>February</t>
  </si>
  <si>
    <t>Subtotal Administration</t>
  </si>
  <si>
    <t xml:space="preserve">One, Two or Three Year  </t>
  </si>
  <si>
    <t>Gain Investment Interest</t>
  </si>
  <si>
    <t>Subtotal Administration</t>
  </si>
  <si>
    <t>Assets Year to Date</t>
  </si>
  <si>
    <t>Assets Beginning of Year</t>
  </si>
  <si>
    <t>Verify "0"</t>
  </si>
  <si>
    <t>Current</t>
  </si>
  <si>
    <t>Check (SB "0")</t>
  </si>
  <si>
    <t>Begin Year</t>
  </si>
  <si>
    <t>Interest</t>
  </si>
  <si>
    <t>Total</t>
  </si>
  <si>
    <t>Date of Deposit</t>
  </si>
  <si>
    <t>Member Education includes newsletter</t>
  </si>
  <si>
    <t>Member Renew, Recruit, Fundraising includes welcome letter and renewal notice</t>
  </si>
  <si>
    <t>Total</t>
  </si>
  <si>
    <t>Lobbying and Legal</t>
  </si>
  <si>
    <t>Member Education</t>
  </si>
  <si>
    <t>Member Recruit</t>
  </si>
  <si>
    <t>Board Admin</t>
  </si>
  <si>
    <t>Board Insurance</t>
  </si>
  <si>
    <t>Note</t>
  </si>
  <si>
    <t>Revenues</t>
  </si>
  <si>
    <t>Member Dues</t>
  </si>
  <si>
    <t>Other</t>
  </si>
  <si>
    <t>Expenses</t>
  </si>
  <si>
    <t>Administration</t>
  </si>
  <si>
    <t>Subtotal</t>
  </si>
  <si>
    <t>AMRPE</t>
  </si>
  <si>
    <t xml:space="preserve">Member Education </t>
  </si>
  <si>
    <t>Insurance</t>
  </si>
  <si>
    <t>Lobbying &amp; Legal</t>
  </si>
  <si>
    <t>Gain (Loss) Income Minus Expenses</t>
  </si>
  <si>
    <t>Total Expenses</t>
  </si>
  <si>
    <t>Total Revenue</t>
  </si>
  <si>
    <t>Life</t>
  </si>
  <si>
    <t>Percent</t>
  </si>
  <si>
    <t>Board</t>
  </si>
  <si>
    <t>Misc.</t>
  </si>
  <si>
    <t xml:space="preserve">Donations </t>
  </si>
  <si>
    <t>Member Renew, Recruit, F'raising</t>
  </si>
  <si>
    <t>March</t>
  </si>
  <si>
    <t>April</t>
  </si>
  <si>
    <t>May</t>
  </si>
  <si>
    <t>June</t>
  </si>
  <si>
    <t>2018 Actual</t>
  </si>
  <si>
    <t>2019 Actual</t>
  </si>
  <si>
    <t>Subtotal Dues</t>
  </si>
  <si>
    <t>Subtotal Other</t>
  </si>
  <si>
    <t>Board Travel</t>
  </si>
  <si>
    <t>n/a</t>
  </si>
  <si>
    <t>check sb "0"</t>
  </si>
  <si>
    <t>PayPal Fees</t>
  </si>
  <si>
    <t>Date Paid</t>
  </si>
  <si>
    <t>check (sb 0)</t>
  </si>
  <si>
    <t>Total January</t>
  </si>
  <si>
    <t>PayPal</t>
  </si>
  <si>
    <t>RMCU Savings</t>
  </si>
  <si>
    <t>Valley Bank Checking Account</t>
  </si>
  <si>
    <t>NA</t>
  </si>
  <si>
    <t>2020 Actual</t>
  </si>
  <si>
    <t>2020 Budget</t>
  </si>
  <si>
    <t xml:space="preserve">Budget Approved: January 21, 2020 </t>
  </si>
  <si>
    <t>2020  Financial Report</t>
  </si>
  <si>
    <t>RVA</t>
  </si>
  <si>
    <t>CD Stockman 11 mo 01/29/20 (2.25%)</t>
  </si>
  <si>
    <t># 1 CD RMCU 24 mo  07/23/20 (2.5%)</t>
  </si>
  <si>
    <t># 2 CD RMCU 36 mo  07/23/21 (3.0%)</t>
  </si>
  <si>
    <t>#3 CD RMCU 24 mo 02/25/21 (2.85%)</t>
  </si>
  <si>
    <t># 4 CD RMCU 36 mo  02/25/22 (3.0%)</t>
  </si>
  <si>
    <t># 5 CD Stockman 36 mo  01/29/23 (2.0%)</t>
  </si>
  <si>
    <t>To treasurer for 5 months coffee</t>
  </si>
  <si>
    <t>Note that Pay Pal deposits are entered w/o fees. Fees are entered as expenses.</t>
  </si>
  <si>
    <t>First PayPal donation!</t>
  </si>
  <si>
    <t>Total February</t>
  </si>
  <si>
    <t>CMS Monthly</t>
  </si>
  <si>
    <t>Action Print</t>
  </si>
  <si>
    <t>Total March</t>
  </si>
  <si>
    <t>BKBH Legal Fees</t>
  </si>
  <si>
    <t>Total April</t>
  </si>
  <si>
    <t>Total May</t>
  </si>
  <si>
    <t>PO Box Fee</t>
  </si>
  <si>
    <t>Total June</t>
  </si>
  <si>
    <t>DPHHS Death Report</t>
  </si>
  <si>
    <t>Report Date:  July  21, 2020</t>
  </si>
  <si>
    <t>2020 New Investments</t>
  </si>
  <si>
    <t>Total 2020 New Investments</t>
  </si>
  <si>
    <t>RMCU Money Market (.1%)</t>
  </si>
  <si>
    <t>Total July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</si>
</sst>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_);_(@_)"/>
    <numFmt numFmtId="178" formatCode="_(* #,##0.00_);_(* \(#,##0.00\);_(* &quot;-&quot;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  <numFmt numFmtId="182" formatCode="&quot;$&quot;#,##0"/>
    <numFmt numFmtId="183" formatCode="&quot;$&quot;#,##0.0"/>
    <numFmt numFmtId="184" formatCode="m/d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  <numFmt numFmtId="190" formatCode="_([$$-409]* #,##0.00_);_([$$-409]* \(#,##0.00\);_([$$-409]* &quot;-&quot;??_);_(@_)"/>
    <numFmt numFmtId="191" formatCode="[$-409]dddd\,\ mmmm\ d\,\ yyyy"/>
    <numFmt numFmtId="192" formatCode="[$-409]h:mm:ss\ AM/PM"/>
    <numFmt numFmtId="193" formatCode="&quot;$&quot;#,##0.000"/>
    <numFmt numFmtId="194" formatCode="&quot;$&quot;#,##0.0000"/>
    <numFmt numFmtId="195" formatCode="m/d/yy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44" fontId="8" fillId="0" borderId="0" xfId="44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4" fontId="8" fillId="0" borderId="0" xfId="44" applyFont="1" applyAlignment="1">
      <alignment horizontal="center"/>
    </xf>
    <xf numFmtId="0" fontId="7" fillId="0" borderId="0" xfId="0" applyFont="1" applyAlignment="1">
      <alignment/>
    </xf>
    <xf numFmtId="9" fontId="7" fillId="0" borderId="0" xfId="59" applyFont="1" applyBorder="1" applyAlignment="1">
      <alignment/>
    </xf>
    <xf numFmtId="9" fontId="7" fillId="0" borderId="10" xfId="59" applyFont="1" applyBorder="1" applyAlignment="1">
      <alignment/>
    </xf>
    <xf numFmtId="9" fontId="7" fillId="0" borderId="0" xfId="59" applyFont="1" applyAlignment="1">
      <alignment/>
    </xf>
    <xf numFmtId="0" fontId="7" fillId="0" borderId="11" xfId="0" applyFont="1" applyBorder="1" applyAlignment="1">
      <alignment/>
    </xf>
    <xf numFmtId="9" fontId="7" fillId="0" borderId="11" xfId="59" applyFont="1" applyBorder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44" fontId="9" fillId="0" borderId="0" xfId="44" applyFont="1" applyFill="1" applyBorder="1" applyAlignment="1" applyProtection="1">
      <alignment/>
      <protection locked="0"/>
    </xf>
    <xf numFmtId="44" fontId="10" fillId="0" borderId="0" xfId="44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81" fontId="7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15" fontId="1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6" fontId="10" fillId="0" borderId="0" xfId="0" applyNumberFormat="1" applyFont="1" applyAlignment="1">
      <alignment/>
    </xf>
    <xf numFmtId="182" fontId="7" fillId="0" borderId="0" xfId="42" applyNumberFormat="1" applyFont="1" applyAlignment="1">
      <alignment/>
    </xf>
    <xf numFmtId="182" fontId="7" fillId="0" borderId="10" xfId="42" applyNumberFormat="1" applyFont="1" applyBorder="1" applyAlignment="1">
      <alignment/>
    </xf>
    <xf numFmtId="182" fontId="7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182" fontId="8" fillId="0" borderId="0" xfId="42" applyNumberFormat="1" applyFont="1" applyAlignment="1">
      <alignment/>
    </xf>
    <xf numFmtId="182" fontId="7" fillId="0" borderId="11" xfId="42" applyNumberFormat="1" applyFont="1" applyFill="1" applyBorder="1" applyAlignment="1" applyProtection="1">
      <alignment/>
      <protection locked="0"/>
    </xf>
    <xf numFmtId="182" fontId="8" fillId="0" borderId="0" xfId="0" applyNumberFormat="1" applyFont="1" applyFill="1" applyBorder="1" applyAlignment="1" applyProtection="1">
      <alignment/>
      <protection locked="0"/>
    </xf>
    <xf numFmtId="182" fontId="7" fillId="0" borderId="0" xfId="42" applyNumberFormat="1" applyFont="1" applyFill="1" applyBorder="1" applyAlignment="1" applyProtection="1">
      <alignment horizontal="center"/>
      <protection locked="0"/>
    </xf>
    <xf numFmtId="182" fontId="7" fillId="0" borderId="10" xfId="42" applyNumberFormat="1" applyFont="1" applyFill="1" applyBorder="1" applyAlignment="1" applyProtection="1">
      <alignment/>
      <protection locked="0"/>
    </xf>
    <xf numFmtId="182" fontId="8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Alignment="1">
      <alignment/>
    </xf>
    <xf numFmtId="182" fontId="8" fillId="0" borderId="0" xfId="0" applyNumberFormat="1" applyFont="1" applyFill="1" applyBorder="1" applyAlignment="1" applyProtection="1">
      <alignment horizontal="right"/>
      <protection locked="0"/>
    </xf>
    <xf numFmtId="182" fontId="7" fillId="0" borderId="11" xfId="42" applyNumberFormat="1" applyFont="1" applyFill="1" applyBorder="1" applyAlignment="1" applyProtection="1">
      <alignment horizontal="right"/>
      <protection locked="0"/>
    </xf>
    <xf numFmtId="182" fontId="7" fillId="0" borderId="0" xfId="42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Fill="1" applyBorder="1" applyAlignment="1" applyProtection="1">
      <alignment horizontal="right"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 horizontal="left"/>
      <protection locked="0"/>
    </xf>
    <xf numFmtId="182" fontId="7" fillId="0" borderId="10" xfId="0" applyNumberFormat="1" applyFont="1" applyBorder="1" applyAlignment="1">
      <alignment/>
    </xf>
    <xf numFmtId="182" fontId="7" fillId="0" borderId="0" xfId="0" applyNumberFormat="1" applyFont="1" applyAlignment="1" applyProtection="1">
      <alignment/>
      <protection locked="0"/>
    </xf>
    <xf numFmtId="182" fontId="8" fillId="0" borderId="0" xfId="0" applyNumberFormat="1" applyFont="1" applyAlignment="1">
      <alignment/>
    </xf>
    <xf numFmtId="182" fontId="7" fillId="0" borderId="11" xfId="0" applyNumberFormat="1" applyFont="1" applyBorder="1" applyAlignment="1" applyProtection="1">
      <alignment/>
      <protection locked="0"/>
    </xf>
    <xf numFmtId="182" fontId="8" fillId="0" borderId="0" xfId="0" applyNumberFormat="1" applyFont="1" applyAlignment="1" applyProtection="1">
      <alignment/>
      <protection locked="0"/>
    </xf>
    <xf numFmtId="3" fontId="7" fillId="0" borderId="0" xfId="42" applyNumberFormat="1" applyFont="1" applyFill="1" applyBorder="1" applyAlignment="1" applyProtection="1">
      <alignment/>
      <protection locked="0"/>
    </xf>
    <xf numFmtId="6" fontId="10" fillId="0" borderId="0" xfId="42" applyNumberFormat="1" applyFont="1" applyFill="1" applyBorder="1" applyAlignment="1" applyProtection="1">
      <alignment/>
      <protection locked="0"/>
    </xf>
    <xf numFmtId="6" fontId="10" fillId="0" borderId="11" xfId="42" applyNumberFormat="1" applyFont="1" applyFill="1" applyBorder="1" applyAlignment="1" applyProtection="1">
      <alignment/>
      <protection locked="0"/>
    </xf>
    <xf numFmtId="6" fontId="10" fillId="0" borderId="11" xfId="59" applyNumberFormat="1" applyFont="1" applyBorder="1" applyAlignment="1">
      <alignment/>
    </xf>
    <xf numFmtId="6" fontId="9" fillId="0" borderId="0" xfId="42" applyNumberFormat="1" applyFont="1" applyFill="1" applyBorder="1" applyAlignment="1" applyProtection="1">
      <alignment/>
      <protection locked="0"/>
    </xf>
    <xf numFmtId="6" fontId="10" fillId="0" borderId="0" xfId="0" applyNumberFormat="1" applyFont="1" applyFill="1" applyBorder="1" applyAlignment="1" applyProtection="1">
      <alignment horizontal="center"/>
      <protection locked="0"/>
    </xf>
    <xf numFmtId="6" fontId="10" fillId="0" borderId="0" xfId="0" applyNumberFormat="1" applyFont="1" applyAlignment="1">
      <alignment horizontal="center"/>
    </xf>
    <xf numFmtId="182" fontId="8" fillId="0" borderId="11" xfId="42" applyNumberFormat="1" applyFont="1" applyFill="1" applyBorder="1" applyAlignment="1" applyProtection="1">
      <alignment horizontal="right"/>
      <protection locked="0"/>
    </xf>
    <xf numFmtId="182" fontId="8" fillId="0" borderId="0" xfId="42" applyNumberFormat="1" applyFont="1" applyFill="1" applyBorder="1" applyAlignment="1" applyProtection="1">
      <alignment horizontal="right"/>
      <protection locked="0"/>
    </xf>
    <xf numFmtId="182" fontId="10" fillId="0" borderId="0" xfId="42" applyNumberFormat="1" applyFont="1" applyFill="1" applyBorder="1" applyAlignment="1" applyProtection="1">
      <alignment horizontal="center"/>
      <protection locked="0"/>
    </xf>
    <xf numFmtId="182" fontId="7" fillId="0" borderId="12" xfId="0" applyNumberFormat="1" applyFont="1" applyFill="1" applyBorder="1" applyAlignment="1" applyProtection="1">
      <alignment/>
      <protection locked="0"/>
    </xf>
    <xf numFmtId="182" fontId="0" fillId="0" borderId="0" xfId="0" applyNumberForma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6" fontId="10" fillId="33" borderId="0" xfId="0" applyNumberFormat="1" applyFont="1" applyFill="1" applyAlignment="1">
      <alignment/>
    </xf>
    <xf numFmtId="14" fontId="10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0" fontId="9" fillId="0" borderId="11" xfId="0" applyNumberFormat="1" applyFont="1" applyFill="1" applyBorder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 horizontal="right"/>
      <protection locked="0"/>
    </xf>
    <xf numFmtId="3" fontId="10" fillId="0" borderId="0" xfId="42" applyNumberFormat="1" applyFont="1" applyFill="1" applyBorder="1" applyAlignment="1" applyProtection="1">
      <alignment horizontal="center"/>
      <protection locked="0"/>
    </xf>
    <xf numFmtId="9" fontId="7" fillId="0" borderId="13" xfId="59" applyFont="1" applyBorder="1" applyAlignment="1">
      <alignment/>
    </xf>
    <xf numFmtId="182" fontId="8" fillId="0" borderId="12" xfId="0" applyNumberFormat="1" applyFont="1" applyFill="1" applyBorder="1" applyAlignment="1" applyProtection="1">
      <alignment/>
      <protection locked="0"/>
    </xf>
    <xf numFmtId="6" fontId="5" fillId="0" borderId="0" xfId="0" applyNumberFormat="1" applyFont="1" applyFill="1" applyBorder="1" applyAlignment="1" applyProtection="1">
      <alignment/>
      <protection locked="0"/>
    </xf>
    <xf numFmtId="6" fontId="8" fillId="0" borderId="0" xfId="44" applyNumberFormat="1" applyFont="1" applyFill="1" applyBorder="1" applyAlignment="1" applyProtection="1">
      <alignment/>
      <protection locked="0"/>
    </xf>
    <xf numFmtId="6" fontId="7" fillId="0" borderId="0" xfId="0" applyNumberFormat="1" applyFont="1" applyAlignment="1">
      <alignment/>
    </xf>
    <xf numFmtId="6" fontId="7" fillId="0" borderId="0" xfId="59" applyNumberFormat="1" applyFont="1" applyBorder="1" applyAlignment="1">
      <alignment/>
    </xf>
    <xf numFmtId="6" fontId="7" fillId="0" borderId="10" xfId="59" applyNumberFormat="1" applyFont="1" applyBorder="1" applyAlignment="1">
      <alignment/>
    </xf>
    <xf numFmtId="6" fontId="7" fillId="0" borderId="0" xfId="59" applyNumberFormat="1" applyFont="1" applyAlignment="1">
      <alignment/>
    </xf>
    <xf numFmtId="6" fontId="7" fillId="0" borderId="11" xfId="0" applyNumberFormat="1" applyFont="1" applyBorder="1" applyAlignment="1">
      <alignment/>
    </xf>
    <xf numFmtId="6" fontId="7" fillId="0" borderId="11" xfId="59" applyNumberFormat="1" applyFont="1" applyBorder="1" applyAlignment="1">
      <alignment/>
    </xf>
    <xf numFmtId="6" fontId="8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42" applyNumberFormat="1" applyFont="1" applyFill="1" applyBorder="1" applyAlignment="1" applyProtection="1">
      <alignment horizontal="right"/>
      <protection locked="0"/>
    </xf>
    <xf numFmtId="6" fontId="7" fillId="0" borderId="11" xfId="42" applyNumberFormat="1" applyFont="1" applyFill="1" applyBorder="1" applyAlignment="1" applyProtection="1">
      <alignment horizontal="right"/>
      <protection locked="0"/>
    </xf>
    <xf numFmtId="6" fontId="0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left"/>
      <protection locked="0"/>
    </xf>
    <xf numFmtId="6" fontId="3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6" fontId="7" fillId="0" borderId="0" xfId="59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81" fontId="10" fillId="0" borderId="0" xfId="0" applyNumberFormat="1" applyFont="1" applyFill="1" applyBorder="1" applyAlignment="1" applyProtection="1">
      <alignment horizontal="center"/>
      <protection locked="0"/>
    </xf>
    <xf numFmtId="37" fontId="10" fillId="0" borderId="0" xfId="42" applyNumberFormat="1" applyFont="1" applyAlignment="1">
      <alignment horizontal="center"/>
    </xf>
    <xf numFmtId="181" fontId="10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82" fontId="10" fillId="0" borderId="0" xfId="42" applyNumberFormat="1" applyFont="1" applyFill="1" applyBorder="1" applyAlignment="1" applyProtection="1">
      <alignment/>
      <protection locked="0"/>
    </xf>
    <xf numFmtId="182" fontId="10" fillId="0" borderId="11" xfId="42" applyNumberFormat="1" applyFont="1" applyFill="1" applyBorder="1" applyAlignment="1" applyProtection="1">
      <alignment/>
      <protection locked="0"/>
    </xf>
    <xf numFmtId="182" fontId="10" fillId="0" borderId="0" xfId="0" applyNumberFormat="1" applyFont="1" applyFill="1" applyBorder="1" applyAlignment="1" applyProtection="1">
      <alignment/>
      <protection locked="0"/>
    </xf>
    <xf numFmtId="3" fontId="7" fillId="0" borderId="0" xfId="42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 horizontal="center"/>
      <protection locked="0"/>
    </xf>
    <xf numFmtId="14" fontId="10" fillId="0" borderId="0" xfId="0" applyNumberFormat="1" applyFont="1" applyFill="1" applyBorder="1" applyAlignment="1" applyProtection="1">
      <alignment/>
      <protection locked="0"/>
    </xf>
    <xf numFmtId="6" fontId="10" fillId="0" borderId="0" xfId="42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82" fontId="7" fillId="0" borderId="0" xfId="59" applyNumberFormat="1" applyFont="1" applyBorder="1" applyAlignment="1">
      <alignment/>
    </xf>
    <xf numFmtId="182" fontId="7" fillId="0" borderId="10" xfId="59" applyNumberFormat="1" applyFont="1" applyBorder="1" applyAlignment="1">
      <alignment/>
    </xf>
    <xf numFmtId="182" fontId="7" fillId="0" borderId="0" xfId="59" applyNumberFormat="1" applyFont="1" applyAlignment="1">
      <alignment/>
    </xf>
    <xf numFmtId="182" fontId="7" fillId="0" borderId="11" xfId="0" applyNumberFormat="1" applyFont="1" applyBorder="1" applyAlignment="1">
      <alignment/>
    </xf>
    <xf numFmtId="182" fontId="7" fillId="0" borderId="11" xfId="59" applyNumberFormat="1" applyFont="1" applyBorder="1" applyAlignment="1">
      <alignment/>
    </xf>
    <xf numFmtId="15" fontId="10" fillId="0" borderId="0" xfId="0" applyNumberFormat="1" applyFont="1" applyFill="1" applyBorder="1" applyAlignment="1" applyProtection="1">
      <alignment/>
      <protection locked="0"/>
    </xf>
    <xf numFmtId="182" fontId="7" fillId="0" borderId="12" xfId="42" applyNumberFormat="1" applyFont="1" applyFill="1" applyBorder="1" applyAlignment="1" applyProtection="1">
      <alignment/>
      <protection locked="0"/>
    </xf>
    <xf numFmtId="9" fontId="7" fillId="0" borderId="12" xfId="59" applyFont="1" applyBorder="1" applyAlignment="1">
      <alignment/>
    </xf>
    <xf numFmtId="6" fontId="7" fillId="0" borderId="12" xfId="59" applyNumberFormat="1" applyFont="1" applyBorder="1" applyAlignment="1">
      <alignment/>
    </xf>
    <xf numFmtId="182" fontId="7" fillId="0" borderId="12" xfId="0" applyNumberFormat="1" applyFont="1" applyBorder="1" applyAlignment="1" applyProtection="1">
      <alignment/>
      <protection locked="0"/>
    </xf>
    <xf numFmtId="10" fontId="7" fillId="0" borderId="0" xfId="0" applyNumberFormat="1" applyFont="1" applyFill="1" applyBorder="1" applyAlignment="1" applyProtection="1">
      <alignment horizontal="center"/>
      <protection locked="0"/>
    </xf>
    <xf numFmtId="181" fontId="7" fillId="0" borderId="0" xfId="0" applyNumberFormat="1" applyFont="1" applyFill="1" applyBorder="1" applyAlignment="1" applyProtection="1">
      <alignment horizontal="right"/>
      <protection locked="0"/>
    </xf>
    <xf numFmtId="195" fontId="10" fillId="0" borderId="0" xfId="0" applyNumberFormat="1" applyFont="1" applyAlignment="1">
      <alignment horizontal="center"/>
    </xf>
    <xf numFmtId="7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left"/>
    </xf>
    <xf numFmtId="181" fontId="10" fillId="0" borderId="0" xfId="0" applyNumberFormat="1" applyFont="1" applyFill="1" applyBorder="1" applyAlignment="1" applyProtection="1">
      <alignment horizontal="right"/>
      <protection locked="0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/>
    </xf>
    <xf numFmtId="0" fontId="10" fillId="0" borderId="0" xfId="0" applyFont="1" applyFill="1" applyAlignment="1">
      <alignment/>
    </xf>
    <xf numFmtId="14" fontId="1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7" fontId="10" fillId="0" borderId="0" xfId="0" applyNumberFormat="1" applyFont="1" applyFill="1" applyAlignment="1">
      <alignment horizontal="center"/>
    </xf>
    <xf numFmtId="181" fontId="10" fillId="4" borderId="0" xfId="0" applyNumberFormat="1" applyFont="1" applyFill="1" applyAlignment="1">
      <alignment horizontal="center"/>
    </xf>
    <xf numFmtId="14" fontId="10" fillId="4" borderId="0" xfId="0" applyNumberFormat="1" applyFont="1" applyFill="1" applyAlignment="1">
      <alignment horizontal="center"/>
    </xf>
    <xf numFmtId="5" fontId="7" fillId="0" borderId="0" xfId="42" applyNumberFormat="1" applyFont="1" applyAlignment="1">
      <alignment horizontal="right"/>
    </xf>
    <xf numFmtId="182" fontId="7" fillId="0" borderId="0" xfId="42" applyNumberFormat="1" applyFont="1" applyAlignment="1">
      <alignment horizontal="right"/>
    </xf>
    <xf numFmtId="182" fontId="7" fillId="0" borderId="0" xfId="42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PageLayoutView="0" workbookViewId="0" topLeftCell="A1">
      <selection activeCell="D53" sqref="D53"/>
    </sheetView>
  </sheetViews>
  <sheetFormatPr defaultColWidth="11.57421875" defaultRowHeight="12.75"/>
  <cols>
    <col min="1" max="2" width="3.00390625" style="1" customWidth="1"/>
    <col min="3" max="3" width="40.140625" style="1" customWidth="1"/>
    <col min="4" max="4" width="17.28125" style="1" customWidth="1"/>
    <col min="5" max="5" width="18.7109375" style="1" customWidth="1"/>
    <col min="6" max="6" width="11.7109375" style="1" customWidth="1"/>
    <col min="7" max="7" width="17.28125" style="1" customWidth="1"/>
    <col min="8" max="8" width="17.28125" style="94" customWidth="1"/>
    <col min="9" max="9" width="17.28125" style="1" customWidth="1"/>
    <col min="10" max="10" width="17.28125" style="0" customWidth="1"/>
    <col min="11" max="16384" width="11.421875" style="0" customWidth="1"/>
  </cols>
  <sheetData>
    <row r="1" spans="1:9" ht="18">
      <c r="A1" s="4"/>
      <c r="B1" s="20" t="s">
        <v>43</v>
      </c>
      <c r="C1" s="21"/>
      <c r="D1" s="4"/>
      <c r="E1" s="4"/>
      <c r="F1" s="4"/>
      <c r="G1" s="4"/>
      <c r="H1" s="83"/>
      <c r="I1" s="4"/>
    </row>
    <row r="2" spans="1:9" ht="18">
      <c r="A2" s="4"/>
      <c r="B2" s="20" t="s">
        <v>78</v>
      </c>
      <c r="C2" s="21"/>
      <c r="E2" s="4"/>
      <c r="F2" s="4"/>
      <c r="G2" s="4"/>
      <c r="H2" s="83"/>
      <c r="I2" s="4"/>
    </row>
    <row r="3" spans="1:9" ht="18">
      <c r="A3" s="4"/>
      <c r="B3" s="124" t="s">
        <v>77</v>
      </c>
      <c r="C3" s="21"/>
      <c r="D3" s="4"/>
      <c r="E3" s="4"/>
      <c r="F3" s="4"/>
      <c r="G3" s="4"/>
      <c r="H3" s="83"/>
      <c r="I3" s="4"/>
    </row>
    <row r="4" spans="1:9" ht="18" customHeight="1">
      <c r="A4" s="4"/>
      <c r="B4" s="115" t="s">
        <v>99</v>
      </c>
      <c r="C4" s="21"/>
      <c r="D4" s="4"/>
      <c r="E4" s="4"/>
      <c r="F4" s="4"/>
      <c r="G4" s="4"/>
      <c r="H4" s="83"/>
      <c r="I4" s="4"/>
    </row>
    <row r="5" spans="1:9" ht="12.75" customHeight="1">
      <c r="A5" s="4"/>
      <c r="B5" s="5"/>
      <c r="C5" s="4"/>
      <c r="D5" s="4"/>
      <c r="E5" s="4"/>
      <c r="F5" s="4"/>
      <c r="G5" s="4"/>
      <c r="H5" s="83"/>
      <c r="I5" s="4"/>
    </row>
    <row r="6" spans="1:10" s="3" customFormat="1" ht="30" customHeight="1">
      <c r="A6" s="24" t="s">
        <v>37</v>
      </c>
      <c r="B6" s="25"/>
      <c r="C6" s="25"/>
      <c r="D6" s="6" t="s">
        <v>75</v>
      </c>
      <c r="E6" s="6" t="s">
        <v>76</v>
      </c>
      <c r="F6" s="13" t="s">
        <v>51</v>
      </c>
      <c r="G6" s="84" t="s">
        <v>61</v>
      </c>
      <c r="H6" s="84" t="s">
        <v>60</v>
      </c>
      <c r="I6" s="6" t="s">
        <v>10</v>
      </c>
      <c r="J6" s="6" t="s">
        <v>11</v>
      </c>
    </row>
    <row r="7" spans="1:10" ht="15" customHeight="1">
      <c r="A7" s="21"/>
      <c r="B7" s="21"/>
      <c r="C7" s="21"/>
      <c r="D7" s="7"/>
      <c r="E7" s="7"/>
      <c r="F7" s="14"/>
      <c r="G7" s="14"/>
      <c r="H7" s="85"/>
      <c r="I7" s="7"/>
      <c r="J7" s="14"/>
    </row>
    <row r="8" spans="1:10" ht="19.5">
      <c r="A8" s="21"/>
      <c r="B8" s="20" t="s">
        <v>38</v>
      </c>
      <c r="C8" s="21"/>
      <c r="D8" s="7"/>
      <c r="E8" s="7"/>
      <c r="F8" s="14"/>
      <c r="G8" s="14"/>
      <c r="H8" s="85"/>
      <c r="I8" s="7"/>
      <c r="J8" s="14"/>
    </row>
    <row r="9" spans="1:10" ht="19.5">
      <c r="A9" s="21"/>
      <c r="B9" s="21"/>
      <c r="C9" s="21" t="s">
        <v>16</v>
      </c>
      <c r="D9" s="37">
        <f>Revenue!B4</f>
        <v>14410</v>
      </c>
      <c r="E9" s="37">
        <v>30000</v>
      </c>
      <c r="F9" s="15">
        <f>D9/E9</f>
        <v>0.48033333333333333</v>
      </c>
      <c r="G9" s="119">
        <v>32979</v>
      </c>
      <c r="H9" s="86">
        <v>25119</v>
      </c>
      <c r="I9" s="47">
        <v>23517</v>
      </c>
      <c r="J9" s="47">
        <v>27345</v>
      </c>
    </row>
    <row r="10" spans="1:10" ht="19.5">
      <c r="A10" s="21"/>
      <c r="B10" s="21"/>
      <c r="C10" s="21" t="s">
        <v>50</v>
      </c>
      <c r="D10" s="38">
        <f>Revenue!B5</f>
        <v>4150</v>
      </c>
      <c r="E10" s="38">
        <v>10000</v>
      </c>
      <c r="F10" s="16">
        <f>D10/E10</f>
        <v>0.415</v>
      </c>
      <c r="G10" s="120">
        <v>11670</v>
      </c>
      <c r="H10" s="87">
        <v>13400</v>
      </c>
      <c r="I10" s="54">
        <v>9200</v>
      </c>
      <c r="J10" s="54">
        <v>10000</v>
      </c>
    </row>
    <row r="11" spans="1:10" ht="19.5">
      <c r="A11" s="21"/>
      <c r="B11" s="21"/>
      <c r="C11" s="99" t="s">
        <v>62</v>
      </c>
      <c r="D11" s="39">
        <f>SUM(D9:D10)</f>
        <v>18560</v>
      </c>
      <c r="E11" s="39">
        <f>SUM(E9:E10)</f>
        <v>40000</v>
      </c>
      <c r="F11" s="15">
        <f>D11/E11</f>
        <v>0.464</v>
      </c>
      <c r="G11" s="86">
        <f>SUM(G9:G10)</f>
        <v>44649</v>
      </c>
      <c r="H11" s="86">
        <f>SUM(H9:H10)</f>
        <v>38519</v>
      </c>
      <c r="I11" s="55">
        <v>32717</v>
      </c>
      <c r="J11" s="55">
        <v>37345</v>
      </c>
    </row>
    <row r="12" spans="1:10" ht="19.5">
      <c r="A12" s="21"/>
      <c r="B12" s="20" t="s">
        <v>39</v>
      </c>
      <c r="C12" s="21"/>
      <c r="D12" s="37"/>
      <c r="E12" s="40"/>
      <c r="F12" s="14"/>
      <c r="G12" s="47"/>
      <c r="H12" s="85"/>
      <c r="I12" s="47"/>
      <c r="J12" s="47"/>
    </row>
    <row r="13" spans="1:10" ht="19.5">
      <c r="A13" s="21"/>
      <c r="B13" s="20"/>
      <c r="C13" s="21" t="s">
        <v>54</v>
      </c>
      <c r="D13" s="37">
        <f>Revenue!B8</f>
        <v>2233</v>
      </c>
      <c r="E13" s="39">
        <v>2500</v>
      </c>
      <c r="F13" s="15">
        <f>D13/E13</f>
        <v>0.8932</v>
      </c>
      <c r="G13" s="119">
        <v>3346</v>
      </c>
      <c r="H13" s="86">
        <v>1754</v>
      </c>
      <c r="I13" s="47">
        <v>3967</v>
      </c>
      <c r="J13" s="47">
        <v>3061</v>
      </c>
    </row>
    <row r="14" spans="1:10" ht="19.5">
      <c r="A14" s="21"/>
      <c r="B14" s="20"/>
      <c r="C14" s="21" t="s">
        <v>53</v>
      </c>
      <c r="D14" s="41"/>
      <c r="E14" s="40"/>
      <c r="F14" s="17"/>
      <c r="G14" s="121"/>
      <c r="H14" s="88"/>
      <c r="I14" s="56"/>
      <c r="J14" s="56"/>
    </row>
    <row r="15" spans="1:10" ht="19.5">
      <c r="A15" s="21"/>
      <c r="B15" s="21"/>
      <c r="C15" s="99" t="s">
        <v>63</v>
      </c>
      <c r="D15" s="125">
        <f>SUM(D13:D14)</f>
        <v>2233</v>
      </c>
      <c r="E15" s="125">
        <f>SUM(E13:E14)</f>
        <v>2500</v>
      </c>
      <c r="F15" s="126">
        <f>D15/E15</f>
        <v>0.8932</v>
      </c>
      <c r="G15" s="127">
        <f>SUM(G13:G14)</f>
        <v>3346</v>
      </c>
      <c r="H15" s="127">
        <f>SUM(H13:H14)</f>
        <v>1754</v>
      </c>
      <c r="I15" s="128">
        <v>4890.6</v>
      </c>
      <c r="J15" s="128">
        <v>3538.24</v>
      </c>
    </row>
    <row r="16" spans="1:10" ht="21" thickBot="1">
      <c r="A16" s="21"/>
      <c r="B16" s="21"/>
      <c r="C16" s="21"/>
      <c r="D16" s="42"/>
      <c r="E16" s="42"/>
      <c r="F16" s="18"/>
      <c r="G16" s="122"/>
      <c r="H16" s="89"/>
      <c r="I16" s="57"/>
      <c r="J16" s="57"/>
    </row>
    <row r="17" spans="1:10" ht="19.5">
      <c r="A17" s="21"/>
      <c r="B17" s="21"/>
      <c r="C17" s="27" t="s">
        <v>49</v>
      </c>
      <c r="D17" s="46">
        <f>D11+D15</f>
        <v>20793</v>
      </c>
      <c r="E17" s="46">
        <f>E11+E15</f>
        <v>42500</v>
      </c>
      <c r="F17" s="15">
        <f>D17/E17</f>
        <v>0.4892470588235294</v>
      </c>
      <c r="G17" s="46">
        <f>G11+G15</f>
        <v>47995</v>
      </c>
      <c r="H17" s="46">
        <f>H11+H15</f>
        <v>40273</v>
      </c>
      <c r="I17" s="58">
        <v>37607.6</v>
      </c>
      <c r="J17" s="58">
        <v>40883.24</v>
      </c>
    </row>
    <row r="18" spans="1:10" ht="19.5">
      <c r="A18" s="21"/>
      <c r="B18" s="21"/>
      <c r="C18" s="20"/>
      <c r="D18" s="37"/>
      <c r="E18" s="43"/>
      <c r="F18" s="14"/>
      <c r="G18" s="47"/>
      <c r="H18" s="85"/>
      <c r="I18" s="47"/>
      <c r="J18" s="47"/>
    </row>
    <row r="19" spans="1:10" ht="19.5">
      <c r="A19" s="20" t="s">
        <v>40</v>
      </c>
      <c r="B19" s="21"/>
      <c r="C19" s="21"/>
      <c r="D19" s="37"/>
      <c r="E19" s="40"/>
      <c r="F19" s="14"/>
      <c r="G19" s="47"/>
      <c r="H19" s="85"/>
      <c r="I19" s="47"/>
      <c r="J19" s="47"/>
    </row>
    <row r="20" spans="1:10" ht="19.5">
      <c r="A20" s="21"/>
      <c r="B20" s="21"/>
      <c r="C20" s="26"/>
      <c r="D20" s="37"/>
      <c r="E20" s="44"/>
      <c r="F20" s="14"/>
      <c r="G20" s="47"/>
      <c r="H20" s="85"/>
      <c r="I20" s="47"/>
      <c r="J20" s="47"/>
    </row>
    <row r="21" spans="1:10" ht="19.5">
      <c r="A21" s="21"/>
      <c r="B21" s="20" t="s">
        <v>46</v>
      </c>
      <c r="C21" s="21"/>
      <c r="D21" s="37">
        <f>Expenses!B4</f>
        <v>8344.6</v>
      </c>
      <c r="E21" s="39">
        <v>12000</v>
      </c>
      <c r="F21" s="15">
        <f>D21/E21</f>
        <v>0.6953833333333334</v>
      </c>
      <c r="G21" s="119">
        <v>10000</v>
      </c>
      <c r="H21" s="86">
        <v>0</v>
      </c>
      <c r="I21" s="47">
        <v>10042.45</v>
      </c>
      <c r="J21" s="47">
        <v>0</v>
      </c>
    </row>
    <row r="22" spans="1:10" ht="19.5">
      <c r="A22" s="21"/>
      <c r="B22" s="20" t="s">
        <v>44</v>
      </c>
      <c r="C22" s="21"/>
      <c r="D22" s="37">
        <f>Expenses!B5</f>
        <v>2126.18</v>
      </c>
      <c r="E22" s="39">
        <v>3500</v>
      </c>
      <c r="F22" s="15">
        <f>D22/E22</f>
        <v>0.6074799999999999</v>
      </c>
      <c r="G22" s="119">
        <v>3526</v>
      </c>
      <c r="H22" s="86">
        <v>1811</v>
      </c>
      <c r="I22" s="47">
        <v>4766.68</v>
      </c>
      <c r="J22" s="47">
        <v>2663.47</v>
      </c>
    </row>
    <row r="23" spans="1:10" ht="19.5">
      <c r="A23" s="21"/>
      <c r="B23" s="20" t="s">
        <v>55</v>
      </c>
      <c r="C23" s="21"/>
      <c r="D23" s="37">
        <f>Expenses!B6</f>
        <v>5567.79</v>
      </c>
      <c r="E23" s="39">
        <v>12000</v>
      </c>
      <c r="F23" s="15">
        <f>D23/E23</f>
        <v>0.4639825</v>
      </c>
      <c r="G23" s="119">
        <v>12456</v>
      </c>
      <c r="H23" s="86">
        <v>7519</v>
      </c>
      <c r="I23" s="47">
        <v>7349.1</v>
      </c>
      <c r="J23" s="47">
        <v>7297.13</v>
      </c>
    </row>
    <row r="24" spans="1:10" ht="19.5">
      <c r="A24" s="21"/>
      <c r="B24" s="20" t="s">
        <v>41</v>
      </c>
      <c r="C24" s="21"/>
      <c r="D24" s="37"/>
      <c r="E24" s="39"/>
      <c r="F24" s="17"/>
      <c r="G24" s="121"/>
      <c r="H24" s="88"/>
      <c r="I24" s="47"/>
      <c r="J24" s="47"/>
    </row>
    <row r="25" spans="1:10" ht="19.5">
      <c r="A25" s="21"/>
      <c r="B25" s="21"/>
      <c r="C25" s="21" t="s">
        <v>52</v>
      </c>
      <c r="D25" s="37">
        <f>Expenses!B8</f>
        <v>2393.75</v>
      </c>
      <c r="E25" s="39">
        <v>3800</v>
      </c>
      <c r="F25" s="15">
        <f>D25/E25</f>
        <v>0.6299342105263158</v>
      </c>
      <c r="G25" s="119">
        <v>3884</v>
      </c>
      <c r="H25" s="86">
        <v>3408</v>
      </c>
      <c r="I25" s="47">
        <v>1764.75</v>
      </c>
      <c r="J25" s="47">
        <v>1862.25</v>
      </c>
    </row>
    <row r="26" spans="1:10" ht="19.5">
      <c r="A26" s="21"/>
      <c r="B26" s="21"/>
      <c r="C26" s="21" t="s">
        <v>45</v>
      </c>
      <c r="D26" s="37">
        <f>Expenses!B9</f>
        <v>153</v>
      </c>
      <c r="E26" s="39">
        <v>153</v>
      </c>
      <c r="F26" s="15">
        <f>D26/E26</f>
        <v>1</v>
      </c>
      <c r="G26" s="119">
        <v>0</v>
      </c>
      <c r="H26" s="86">
        <v>153</v>
      </c>
      <c r="I26" s="47">
        <v>306</v>
      </c>
      <c r="J26" s="47">
        <v>148</v>
      </c>
    </row>
    <row r="27" spans="1:10" ht="19.5">
      <c r="A27" s="21"/>
      <c r="B27" s="21"/>
      <c r="C27" s="100" t="s">
        <v>64</v>
      </c>
      <c r="D27" s="37">
        <f>Expenses!B10</f>
        <v>0</v>
      </c>
      <c r="E27" s="39">
        <v>800</v>
      </c>
      <c r="F27" s="15">
        <f>D27/E27</f>
        <v>0</v>
      </c>
      <c r="G27" s="119">
        <v>744</v>
      </c>
      <c r="H27" s="101" t="s">
        <v>65</v>
      </c>
      <c r="I27" s="101" t="s">
        <v>65</v>
      </c>
      <c r="J27" s="101" t="s">
        <v>65</v>
      </c>
    </row>
    <row r="28" spans="1:10" ht="19.5">
      <c r="A28" s="21"/>
      <c r="B28" s="21"/>
      <c r="C28" s="21" t="s">
        <v>67</v>
      </c>
      <c r="D28" s="38">
        <f>Expenses!B11</f>
        <v>71.97</v>
      </c>
      <c r="E28" s="45">
        <v>100</v>
      </c>
      <c r="F28" s="16">
        <f>D28/E28</f>
        <v>0.7197</v>
      </c>
      <c r="G28" s="120">
        <v>115</v>
      </c>
      <c r="H28" s="87">
        <v>92</v>
      </c>
      <c r="I28" s="54">
        <v>212.45</v>
      </c>
      <c r="J28" s="54">
        <v>257.74</v>
      </c>
    </row>
    <row r="29" spans="1:10" ht="19.5">
      <c r="A29" s="21"/>
      <c r="B29" s="21"/>
      <c r="C29" s="26" t="s">
        <v>18</v>
      </c>
      <c r="D29" s="39">
        <f>SUM(D25:D28)</f>
        <v>2618.72</v>
      </c>
      <c r="E29" s="39">
        <f>SUM(E25:E28)</f>
        <v>4853</v>
      </c>
      <c r="F29" s="15">
        <f>D29/E29</f>
        <v>0.5396084895940655</v>
      </c>
      <c r="G29" s="39">
        <f>SUM(G25:G28)</f>
        <v>4743</v>
      </c>
      <c r="H29" s="39">
        <f>SUM(H25:H28)</f>
        <v>3653</v>
      </c>
      <c r="I29" s="55">
        <v>2283.2</v>
      </c>
      <c r="J29" s="55">
        <v>2267.99</v>
      </c>
    </row>
    <row r="30" spans="1:10" ht="21" thickBot="1">
      <c r="A30" s="21"/>
      <c r="B30" s="21"/>
      <c r="C30" s="26"/>
      <c r="D30" s="42"/>
      <c r="E30" s="42"/>
      <c r="F30" s="19"/>
      <c r="G30" s="123"/>
      <c r="H30" s="90"/>
      <c r="I30" s="42"/>
      <c r="J30" s="57"/>
    </row>
    <row r="31" spans="1:10" ht="21" thickTop="1">
      <c r="A31" s="21"/>
      <c r="B31" s="21"/>
      <c r="C31" s="27" t="s">
        <v>48</v>
      </c>
      <c r="D31" s="46">
        <f>SUM(D21:D28)</f>
        <v>18657.29</v>
      </c>
      <c r="E31" s="46">
        <f>SUM(E21:E28)</f>
        <v>32353</v>
      </c>
      <c r="F31" s="81">
        <f>D31/E31</f>
        <v>0.5766788242203196</v>
      </c>
      <c r="G31" s="46">
        <f>SUM(G21:G28)</f>
        <v>30725</v>
      </c>
      <c r="H31" s="46">
        <f>SUM(H21:H28)</f>
        <v>12983</v>
      </c>
      <c r="I31" s="46">
        <f>SUM(I21:I28)</f>
        <v>24441.430000000004</v>
      </c>
      <c r="J31" s="58">
        <v>12228.59</v>
      </c>
    </row>
    <row r="32" spans="1:10" ht="19.5">
      <c r="A32" s="20"/>
      <c r="B32" s="20"/>
      <c r="C32" s="21"/>
      <c r="D32" s="37"/>
      <c r="E32" s="40"/>
      <c r="F32" s="14"/>
      <c r="G32" s="47"/>
      <c r="H32" s="85"/>
      <c r="I32" s="37"/>
      <c r="J32" s="47"/>
    </row>
    <row r="33" spans="1:10" ht="19.5">
      <c r="A33" s="20" t="s">
        <v>100</v>
      </c>
      <c r="B33" s="20"/>
      <c r="C33" s="21"/>
      <c r="D33" s="37"/>
      <c r="E33" s="40"/>
      <c r="F33" s="14"/>
      <c r="G33" s="47"/>
      <c r="H33" s="85"/>
      <c r="I33" s="37"/>
      <c r="J33" s="47"/>
    </row>
    <row r="34" spans="1:10" ht="19.5">
      <c r="A34" s="20"/>
      <c r="B34" s="21"/>
      <c r="C34" s="21"/>
      <c r="D34" s="37"/>
      <c r="E34" s="40"/>
      <c r="F34" s="14"/>
      <c r="G34" s="47"/>
      <c r="H34" s="85"/>
      <c r="I34" s="37"/>
      <c r="J34" s="47"/>
    </row>
    <row r="35" spans="1:10" ht="19.5">
      <c r="A35" s="20"/>
      <c r="B35" s="20"/>
      <c r="C35" s="27" t="s">
        <v>101</v>
      </c>
      <c r="D35" s="37">
        <f>SUM(D34:D34)</f>
        <v>0</v>
      </c>
      <c r="E35" s="40"/>
      <c r="F35" s="14"/>
      <c r="G35" s="47"/>
      <c r="H35" s="85"/>
      <c r="I35" s="37"/>
      <c r="J35" s="47"/>
    </row>
    <row r="36" spans="1:10" ht="19.5">
      <c r="A36" s="20"/>
      <c r="B36" s="20"/>
      <c r="C36" s="21"/>
      <c r="D36" s="37"/>
      <c r="E36" s="40"/>
      <c r="F36" s="14"/>
      <c r="G36" s="47"/>
      <c r="H36" s="85"/>
      <c r="I36" s="37"/>
      <c r="J36" s="47"/>
    </row>
    <row r="37" spans="1:10" ht="19.5">
      <c r="A37" s="20" t="s">
        <v>47</v>
      </c>
      <c r="B37" s="20"/>
      <c r="C37" s="21"/>
      <c r="D37" s="143">
        <f>D17-D31</f>
        <v>2135.709999999999</v>
      </c>
      <c r="E37" s="47">
        <f>E17-E31</f>
        <v>10147</v>
      </c>
      <c r="F37" s="15">
        <f>D37/E37</f>
        <v>0.2104769882723957</v>
      </c>
      <c r="G37" s="47">
        <f>G17-G31</f>
        <v>17270</v>
      </c>
      <c r="H37" s="47">
        <f>H17-H31</f>
        <v>27290</v>
      </c>
      <c r="I37" s="47">
        <f>I17-I31</f>
        <v>13166.169999999995</v>
      </c>
      <c r="J37" s="47">
        <v>28654.65</v>
      </c>
    </row>
    <row r="38" spans="1:10" ht="19.5">
      <c r="A38" s="21" t="s">
        <v>17</v>
      </c>
      <c r="B38" s="20"/>
      <c r="C38" s="21"/>
      <c r="D38" s="144">
        <f>F54</f>
        <v>2482.0600000000045</v>
      </c>
      <c r="E38" s="47">
        <v>4000</v>
      </c>
      <c r="F38" s="15">
        <f>D38/E38</f>
        <v>0.6205150000000011</v>
      </c>
      <c r="G38" s="119">
        <v>3274</v>
      </c>
      <c r="H38" s="85"/>
      <c r="I38" s="47"/>
      <c r="J38" s="47"/>
    </row>
    <row r="39" spans="1:10" ht="19.5">
      <c r="A39" s="21" t="s">
        <v>20</v>
      </c>
      <c r="B39" s="20"/>
      <c r="C39" s="22"/>
      <c r="D39" s="145">
        <f>E54</f>
        <v>180999.91</v>
      </c>
      <c r="E39" s="48"/>
      <c r="F39" s="9"/>
      <c r="G39" s="9"/>
      <c r="H39" s="91"/>
      <c r="I39" s="9"/>
      <c r="J39" s="14"/>
    </row>
    <row r="40" spans="1:10" ht="19.5">
      <c r="A40" s="20" t="s">
        <v>19</v>
      </c>
      <c r="B40" s="20"/>
      <c r="C40" s="22"/>
      <c r="D40" s="67">
        <f>SUM(D37:D39)</f>
        <v>185617.68</v>
      </c>
      <c r="E40" s="50"/>
      <c r="F40" s="50"/>
      <c r="G40" s="50"/>
      <c r="H40" s="92"/>
      <c r="I40" s="50"/>
      <c r="J40" s="50"/>
    </row>
    <row r="41" spans="1:10" ht="21" thickBot="1">
      <c r="A41" s="78"/>
      <c r="B41" s="78"/>
      <c r="C41" s="79"/>
      <c r="D41" s="66"/>
      <c r="E41" s="49"/>
      <c r="F41" s="49"/>
      <c r="G41" s="49"/>
      <c r="H41" s="93"/>
      <c r="I41" s="49"/>
      <c r="J41" s="49"/>
    </row>
    <row r="42" spans="1:10" ht="21" thickTop="1">
      <c r="A42" s="20"/>
      <c r="B42" s="20"/>
      <c r="C42" s="22"/>
      <c r="D42" s="67"/>
      <c r="E42" s="50"/>
      <c r="F42" s="9"/>
      <c r="G42" s="9"/>
      <c r="H42" s="91"/>
      <c r="I42" s="9"/>
      <c r="J42" s="14"/>
    </row>
    <row r="43" spans="1:10" ht="19.5">
      <c r="A43" s="20"/>
      <c r="B43" s="20"/>
      <c r="C43" s="22"/>
      <c r="D43" s="68" t="s">
        <v>22</v>
      </c>
      <c r="E43" s="68" t="s">
        <v>24</v>
      </c>
      <c r="F43" s="26" t="s">
        <v>25</v>
      </c>
      <c r="G43" s="26"/>
      <c r="I43" s="9"/>
      <c r="J43" s="14"/>
    </row>
    <row r="44" spans="1:11" ht="19.5">
      <c r="A44" s="20"/>
      <c r="B44" s="20"/>
      <c r="C44" s="23" t="s">
        <v>73</v>
      </c>
      <c r="D44" s="39">
        <f>E44+D17-D31-D35+F44</f>
        <v>7412.039999999998</v>
      </c>
      <c r="E44" s="39">
        <v>5275.89</v>
      </c>
      <c r="F44" s="134">
        <v>0.44</v>
      </c>
      <c r="G44" s="26"/>
      <c r="H44" s="64"/>
      <c r="I44" s="10"/>
      <c r="J44" s="14"/>
      <c r="K44" s="70"/>
    </row>
    <row r="45" spans="1:11" ht="19.5">
      <c r="A45" s="20"/>
      <c r="B45" s="20"/>
      <c r="C45" s="23" t="s">
        <v>72</v>
      </c>
      <c r="D45" s="39">
        <v>20</v>
      </c>
      <c r="E45" s="39">
        <v>20</v>
      </c>
      <c r="F45" s="26" t="s">
        <v>74</v>
      </c>
      <c r="G45" s="26"/>
      <c r="H45" s="64"/>
      <c r="I45" s="10"/>
      <c r="J45" s="14"/>
      <c r="K45" s="70"/>
    </row>
    <row r="46" spans="1:10" ht="19.5">
      <c r="A46" s="21"/>
      <c r="B46" s="21"/>
      <c r="C46" s="23" t="s">
        <v>102</v>
      </c>
      <c r="D46" s="39">
        <v>13380.44</v>
      </c>
      <c r="E46" s="39">
        <v>10508.03</v>
      </c>
      <c r="F46" s="51">
        <f>D46-2847.48-E46</f>
        <v>24.93000000000029</v>
      </c>
      <c r="G46" s="51"/>
      <c r="H46" s="129"/>
      <c r="I46" s="130"/>
      <c r="J46" s="14"/>
    </row>
    <row r="47" spans="1:12" ht="19.5">
      <c r="A47" s="21"/>
      <c r="B47" s="21"/>
      <c r="C47" s="23" t="s">
        <v>80</v>
      </c>
      <c r="D47" s="51">
        <v>0</v>
      </c>
      <c r="E47" s="51">
        <v>62664.03</v>
      </c>
      <c r="F47" s="51">
        <f>62847.48-E47</f>
        <v>183.45000000000437</v>
      </c>
      <c r="G47" s="51"/>
      <c r="H47" s="129"/>
      <c r="I47" s="130"/>
      <c r="J47" s="14"/>
      <c r="L47" s="77"/>
    </row>
    <row r="48" spans="1:10" ht="19.5">
      <c r="A48" s="21"/>
      <c r="B48" s="21"/>
      <c r="C48" s="23" t="s">
        <v>81</v>
      </c>
      <c r="D48" s="51">
        <v>10491.16</v>
      </c>
      <c r="E48" s="51">
        <v>10341.11</v>
      </c>
      <c r="F48" s="51">
        <f>D48-E48</f>
        <v>150.04999999999927</v>
      </c>
      <c r="G48" s="51"/>
      <c r="H48" s="129"/>
      <c r="I48" s="130"/>
      <c r="J48" s="14"/>
    </row>
    <row r="49" spans="1:10" ht="19.5">
      <c r="A49" s="21"/>
      <c r="B49" s="21"/>
      <c r="C49" s="23" t="s">
        <v>82</v>
      </c>
      <c r="D49" s="51">
        <v>10590.46</v>
      </c>
      <c r="E49" s="51">
        <v>10409.49</v>
      </c>
      <c r="F49" s="51">
        <f>D49-E49</f>
        <v>180.96999999999935</v>
      </c>
      <c r="G49" s="51"/>
      <c r="H49" s="129"/>
      <c r="I49" s="130"/>
      <c r="J49" s="14"/>
    </row>
    <row r="50" spans="1:10" ht="19.5">
      <c r="A50" s="21"/>
      <c r="B50" s="21"/>
      <c r="C50" s="23" t="s">
        <v>83</v>
      </c>
      <c r="D50" s="51">
        <v>41543.44</v>
      </c>
      <c r="E50" s="51">
        <v>40868.07</v>
      </c>
      <c r="F50" s="51">
        <f>D50-E50</f>
        <v>675.3700000000026</v>
      </c>
      <c r="G50" s="51"/>
      <c r="H50" s="129"/>
      <c r="I50" s="130"/>
      <c r="J50" s="14"/>
    </row>
    <row r="51" spans="1:10" ht="19.5">
      <c r="A51" s="21"/>
      <c r="B51" s="21"/>
      <c r="C51" s="23" t="s">
        <v>84</v>
      </c>
      <c r="D51" s="51">
        <v>41624.52</v>
      </c>
      <c r="E51" s="51">
        <v>40913.29</v>
      </c>
      <c r="F51" s="51">
        <f>D51-E51</f>
        <v>711.2299999999959</v>
      </c>
      <c r="G51" s="51"/>
      <c r="H51" s="129"/>
      <c r="I51" s="130"/>
      <c r="J51" s="14"/>
    </row>
    <row r="52" spans="1:10" ht="19.5">
      <c r="A52" s="21"/>
      <c r="B52" s="21"/>
      <c r="C52" s="23" t="s">
        <v>85</v>
      </c>
      <c r="D52" s="51">
        <v>60555.62</v>
      </c>
      <c r="E52" s="51">
        <v>0</v>
      </c>
      <c r="F52" s="51">
        <f>D52-60000</f>
        <v>555.6200000000026</v>
      </c>
      <c r="G52" s="51"/>
      <c r="H52" s="129"/>
      <c r="I52" s="130"/>
      <c r="J52" s="14"/>
    </row>
    <row r="53" spans="1:10" ht="19.5">
      <c r="A53" s="21"/>
      <c r="B53" s="21"/>
      <c r="C53" s="23"/>
      <c r="D53" s="50"/>
      <c r="E53" s="51"/>
      <c r="F53" s="10"/>
      <c r="G53" s="10"/>
      <c r="H53" s="95"/>
      <c r="I53" s="10"/>
      <c r="J53" s="14"/>
    </row>
    <row r="54" spans="1:10" ht="19.5">
      <c r="A54" s="8"/>
      <c r="B54" s="8"/>
      <c r="C54" s="22" t="s">
        <v>26</v>
      </c>
      <c r="D54" s="82">
        <f>SUM(D44:D53)</f>
        <v>185617.68</v>
      </c>
      <c r="E54" s="69">
        <f>SUM(E44:E53)</f>
        <v>180999.91</v>
      </c>
      <c r="F54" s="69">
        <f>SUM(F44:F53)</f>
        <v>2482.0600000000045</v>
      </c>
      <c r="G54" s="40"/>
      <c r="H54" s="96"/>
      <c r="I54" s="29"/>
      <c r="J54" s="14"/>
    </row>
    <row r="55" spans="1:10" ht="19.5">
      <c r="A55" s="8"/>
      <c r="B55" s="8"/>
      <c r="D55" s="52"/>
      <c r="E55" s="40"/>
      <c r="F55" s="7"/>
      <c r="G55" s="7"/>
      <c r="H55" s="96"/>
      <c r="I55" s="7"/>
      <c r="J55" s="14"/>
    </row>
    <row r="56" spans="1:10" ht="19.5">
      <c r="A56" s="7"/>
      <c r="B56" s="8"/>
      <c r="C56" s="23" t="s">
        <v>21</v>
      </c>
      <c r="D56" s="80">
        <f>D54-D40</f>
        <v>0</v>
      </c>
      <c r="E56" s="53"/>
      <c r="F56" s="11"/>
      <c r="G56" s="11"/>
      <c r="H56" s="97"/>
      <c r="I56" s="11"/>
      <c r="J56" s="14"/>
    </row>
    <row r="57" spans="1:10" ht="15.75" customHeight="1">
      <c r="A57" s="7"/>
      <c r="B57" s="7"/>
      <c r="C57" s="12"/>
      <c r="D57" s="50"/>
      <c r="E57" s="51"/>
      <c r="F57" s="10" t="s">
        <v>12</v>
      </c>
      <c r="G57" s="10"/>
      <c r="H57" s="95"/>
      <c r="I57" s="10"/>
      <c r="J57" s="14"/>
    </row>
    <row r="58" spans="1:10" ht="19.5">
      <c r="A58" s="7"/>
      <c r="B58" s="7"/>
      <c r="D58" s="112"/>
      <c r="E58" s="113"/>
      <c r="F58" s="7"/>
      <c r="G58" s="7"/>
      <c r="H58" s="96"/>
      <c r="I58" s="7"/>
      <c r="J58" s="14"/>
    </row>
    <row r="59" spans="1:10" ht="19.5">
      <c r="A59" s="7"/>
      <c r="B59" s="7"/>
      <c r="C59" s="30"/>
      <c r="D59" s="44"/>
      <c r="E59" s="114"/>
      <c r="F59" s="7"/>
      <c r="G59" s="7"/>
      <c r="H59" s="96"/>
      <c r="I59" s="7"/>
      <c r="J59" s="14"/>
    </row>
    <row r="60" spans="1:10" ht="19.5">
      <c r="A60" s="7"/>
      <c r="B60" s="7"/>
      <c r="C60" s="30"/>
      <c r="D60" s="59"/>
      <c r="E60" s="40"/>
      <c r="F60" s="7"/>
      <c r="G60" s="7"/>
      <c r="H60" s="96"/>
      <c r="I60" s="7"/>
      <c r="J60" s="14"/>
    </row>
    <row r="61" spans="1:10" ht="19.5">
      <c r="A61" s="7"/>
      <c r="B61" s="7"/>
      <c r="C61" s="4"/>
      <c r="D61" s="7"/>
      <c r="E61" s="29"/>
      <c r="F61" s="7"/>
      <c r="G61" s="7"/>
      <c r="H61" s="96"/>
      <c r="I61" s="7"/>
      <c r="J61" s="14"/>
    </row>
    <row r="62" spans="2:9" ht="19.5">
      <c r="B62" s="2"/>
      <c r="C62" s="4"/>
      <c r="D62" s="7"/>
      <c r="E62" s="7"/>
      <c r="F62" s="2"/>
      <c r="G62" s="2"/>
      <c r="H62" s="98"/>
      <c r="I62" s="2"/>
    </row>
    <row r="63" spans="2:9" ht="15.75">
      <c r="B63" s="2"/>
      <c r="C63" s="28"/>
      <c r="D63" s="2"/>
      <c r="E63" s="2"/>
      <c r="F63" s="2"/>
      <c r="G63" s="2"/>
      <c r="H63" s="98"/>
      <c r="I63" s="2"/>
    </row>
    <row r="65" ht="19.5">
      <c r="E65" s="7"/>
    </row>
  </sheetData>
  <sheetProtection/>
  <printOptions gridLines="1"/>
  <pageMargins left="1" right="1" top="0.9" bottom="0.8" header="0.5" footer="0.75"/>
  <pageSetup fitToHeight="1" fitToWidth="1" horizontalDpi="300" verticalDpi="300" orientation="portrait" scale="59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69"/>
  <sheetViews>
    <sheetView zoomScalePageLayoutView="0" workbookViewId="0" topLeftCell="A1">
      <pane xSplit="1" ySplit="2" topLeftCell="L5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74" sqref="P74"/>
    </sheetView>
  </sheetViews>
  <sheetFormatPr defaultColWidth="11.421875" defaultRowHeight="12.75"/>
  <cols>
    <col min="1" max="1" width="29.28125" style="31" customWidth="1"/>
    <col min="2" max="2" width="18.7109375" style="31" customWidth="1"/>
    <col min="3" max="3" width="10.8515625" style="31" customWidth="1"/>
    <col min="4" max="4" width="12.421875" style="31" customWidth="1"/>
    <col min="5" max="5" width="11.8515625" style="31" bestFit="1" customWidth="1"/>
    <col min="6" max="7" width="10.8515625" style="31" customWidth="1"/>
    <col min="8" max="8" width="11.8515625" style="31" bestFit="1" customWidth="1"/>
    <col min="9" max="10" width="10.8515625" style="31" customWidth="1"/>
    <col min="11" max="11" width="12.140625" style="31" customWidth="1"/>
    <col min="12" max="14" width="11.7109375" style="31" customWidth="1"/>
    <col min="15" max="15" width="10.8515625" style="71" customWidth="1"/>
    <col min="16" max="16" width="18.421875" style="31" customWidth="1"/>
    <col min="17" max="17" width="18.421875" style="75" customWidth="1"/>
    <col min="18" max="18" width="27.140625" style="75" customWidth="1"/>
    <col min="19" max="19" width="13.140625" style="75" customWidth="1"/>
    <col min="20" max="20" width="12.28125" style="75" customWidth="1"/>
    <col min="21" max="16384" width="10.8515625" style="31" customWidth="1"/>
  </cols>
  <sheetData>
    <row r="1" spans="1:20" ht="19.5">
      <c r="A1" s="34" t="s">
        <v>8</v>
      </c>
      <c r="P1" s="31" t="s">
        <v>27</v>
      </c>
      <c r="Q1" s="75" t="s">
        <v>26</v>
      </c>
      <c r="R1" s="105" t="s">
        <v>16</v>
      </c>
      <c r="S1" s="105" t="s">
        <v>50</v>
      </c>
      <c r="T1" s="105" t="s">
        <v>54</v>
      </c>
    </row>
    <row r="2" spans="2:22" s="33" customFormat="1" ht="18">
      <c r="B2" s="102" t="s">
        <v>61</v>
      </c>
      <c r="C2" s="33" t="s">
        <v>6</v>
      </c>
      <c r="D2" s="33" t="s">
        <v>7</v>
      </c>
      <c r="E2" s="33" t="s">
        <v>56</v>
      </c>
      <c r="F2" s="33" t="s">
        <v>57</v>
      </c>
      <c r="G2" s="33" t="s">
        <v>58</v>
      </c>
      <c r="H2" s="33" t="s">
        <v>59</v>
      </c>
      <c r="I2" s="33" t="s">
        <v>0</v>
      </c>
      <c r="J2" s="33" t="s">
        <v>1</v>
      </c>
      <c r="K2" s="33" t="s">
        <v>2</v>
      </c>
      <c r="L2" s="33" t="s">
        <v>3</v>
      </c>
      <c r="M2" s="33" t="s">
        <v>4</v>
      </c>
      <c r="N2" s="33" t="s">
        <v>5</v>
      </c>
      <c r="O2" s="72"/>
      <c r="P2" s="74">
        <v>43833</v>
      </c>
      <c r="Q2" s="75">
        <f>SUM(R2:T2)</f>
        <v>170</v>
      </c>
      <c r="R2" s="75">
        <v>15</v>
      </c>
      <c r="S2" s="75"/>
      <c r="T2" s="75">
        <v>155</v>
      </c>
      <c r="V2" s="118"/>
    </row>
    <row r="3" spans="1:22" ht="18">
      <c r="A3" s="21"/>
      <c r="B3" s="21"/>
      <c r="C3" s="32"/>
      <c r="P3" s="74">
        <v>43837</v>
      </c>
      <c r="Q3" s="75">
        <f>SUM(R3:T3)</f>
        <v>30</v>
      </c>
      <c r="R3" s="75">
        <v>15</v>
      </c>
      <c r="T3" s="75">
        <v>15</v>
      </c>
      <c r="V3" s="117"/>
    </row>
    <row r="4" spans="1:18" ht="18">
      <c r="A4" s="21" t="s">
        <v>16</v>
      </c>
      <c r="B4" s="64">
        <f>SUM(C4:N4)</f>
        <v>14410</v>
      </c>
      <c r="C4" s="65">
        <f>R18</f>
        <v>3697</v>
      </c>
      <c r="D4" s="103">
        <f>R40</f>
        <v>7476</v>
      </c>
      <c r="E4" s="75">
        <f>R50</f>
        <v>2122</v>
      </c>
      <c r="F4" s="75">
        <f>R57</f>
        <v>574</v>
      </c>
      <c r="G4" s="75">
        <f>R63</f>
        <v>322</v>
      </c>
      <c r="H4" s="75">
        <f>R67</f>
        <v>73</v>
      </c>
      <c r="I4" s="75">
        <f>R73</f>
        <v>146</v>
      </c>
      <c r="J4" s="75">
        <f>R134</f>
        <v>0</v>
      </c>
      <c r="K4" s="75">
        <f>R141</f>
        <v>0</v>
      </c>
      <c r="L4" s="75">
        <f>R151</f>
        <v>0</v>
      </c>
      <c r="M4" s="75">
        <f>R161</f>
        <v>0</v>
      </c>
      <c r="N4" s="75">
        <f>R171</f>
        <v>0</v>
      </c>
      <c r="O4" s="73"/>
      <c r="P4" s="74">
        <v>43843</v>
      </c>
      <c r="Q4" s="75">
        <f>SUM(R4:T4)</f>
        <v>15</v>
      </c>
      <c r="R4" s="75">
        <v>15</v>
      </c>
    </row>
    <row r="5" spans="1:18" ht="18">
      <c r="A5" s="21" t="s">
        <v>50</v>
      </c>
      <c r="B5" s="64">
        <f>SUM(C5:N5)</f>
        <v>4150</v>
      </c>
      <c r="C5" s="65">
        <f>S18</f>
        <v>1250</v>
      </c>
      <c r="D5" s="103">
        <f>S40</f>
        <v>1400</v>
      </c>
      <c r="E5" s="75">
        <f>S50</f>
        <v>1300</v>
      </c>
      <c r="F5" s="75">
        <f>S57</f>
        <v>200</v>
      </c>
      <c r="G5" s="75">
        <f>S63</f>
        <v>0</v>
      </c>
      <c r="H5" s="75">
        <f>S119</f>
        <v>0</v>
      </c>
      <c r="I5" s="75">
        <f>S128</f>
        <v>0</v>
      </c>
      <c r="J5" s="75">
        <f>S134</f>
        <v>0</v>
      </c>
      <c r="K5" s="33"/>
      <c r="L5" s="75">
        <f>S151</f>
        <v>0</v>
      </c>
      <c r="M5" s="75">
        <f>S161</f>
        <v>0</v>
      </c>
      <c r="N5" s="75">
        <f>S171</f>
        <v>0</v>
      </c>
      <c r="O5" s="73"/>
      <c r="P5" s="74">
        <v>43844</v>
      </c>
      <c r="Q5" s="75">
        <f>SUM(R5:T5)</f>
        <v>130</v>
      </c>
      <c r="R5" s="75">
        <v>130</v>
      </c>
    </row>
    <row r="6" spans="1:20" ht="18">
      <c r="A6" s="26" t="s">
        <v>42</v>
      </c>
      <c r="B6" s="64">
        <f>B5+B4</f>
        <v>18560</v>
      </c>
      <c r="C6" s="64">
        <f>C5+C4</f>
        <v>4947</v>
      </c>
      <c r="D6" s="64">
        <f aca="true" t="shared" si="0" ref="D6:N6">D5+D4</f>
        <v>8876</v>
      </c>
      <c r="E6" s="64">
        <f t="shared" si="0"/>
        <v>3422</v>
      </c>
      <c r="F6" s="64">
        <f t="shared" si="0"/>
        <v>774</v>
      </c>
      <c r="G6" s="64">
        <f t="shared" si="0"/>
        <v>322</v>
      </c>
      <c r="H6" s="64">
        <f t="shared" si="0"/>
        <v>73</v>
      </c>
      <c r="I6" s="64">
        <f t="shared" si="0"/>
        <v>146</v>
      </c>
      <c r="J6" s="64">
        <f t="shared" si="0"/>
        <v>0</v>
      </c>
      <c r="K6" s="64">
        <f t="shared" si="0"/>
        <v>0</v>
      </c>
      <c r="L6" s="64">
        <f t="shared" si="0"/>
        <v>0</v>
      </c>
      <c r="M6" s="64">
        <f t="shared" si="0"/>
        <v>0</v>
      </c>
      <c r="N6" s="64">
        <f t="shared" si="0"/>
        <v>0</v>
      </c>
      <c r="O6" s="73"/>
      <c r="P6" s="131">
        <v>43851</v>
      </c>
      <c r="Q6" s="75">
        <f aca="true" t="shared" si="1" ref="Q6:Q16">SUM(R6:T6)</f>
        <v>179</v>
      </c>
      <c r="R6" s="132">
        <v>172</v>
      </c>
      <c r="S6" s="132"/>
      <c r="T6" s="132">
        <v>7</v>
      </c>
    </row>
    <row r="7" spans="1:20" ht="18">
      <c r="A7" s="21"/>
      <c r="B7" s="64"/>
      <c r="C7" s="65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73"/>
      <c r="P7" s="131">
        <v>43851</v>
      </c>
      <c r="Q7" s="75">
        <f t="shared" si="1"/>
        <v>215</v>
      </c>
      <c r="R7" s="132">
        <v>15</v>
      </c>
      <c r="S7" s="132">
        <v>200</v>
      </c>
      <c r="T7" s="132"/>
    </row>
    <row r="8" spans="1:20" ht="18">
      <c r="A8" s="21" t="s">
        <v>54</v>
      </c>
      <c r="B8" s="64">
        <f>SUM(C8:N8)</f>
        <v>2233</v>
      </c>
      <c r="C8" s="65">
        <f>T18</f>
        <v>408</v>
      </c>
      <c r="D8" s="75">
        <f>T40</f>
        <v>608</v>
      </c>
      <c r="E8" s="75">
        <f>T50</f>
        <v>785</v>
      </c>
      <c r="F8" s="75">
        <f>T57</f>
        <v>277</v>
      </c>
      <c r="G8" s="75">
        <f>T63</f>
        <v>65</v>
      </c>
      <c r="H8" s="75">
        <f>T67</f>
        <v>10</v>
      </c>
      <c r="I8" s="75">
        <f>T73</f>
        <v>80</v>
      </c>
      <c r="J8" s="75">
        <f>T134</f>
        <v>0</v>
      </c>
      <c r="K8" s="75">
        <f>T141</f>
        <v>0</v>
      </c>
      <c r="L8" s="75">
        <f>T151</f>
        <v>0</v>
      </c>
      <c r="M8" s="75">
        <f>T161</f>
        <v>0</v>
      </c>
      <c r="N8" s="75">
        <f>T171</f>
        <v>0</v>
      </c>
      <c r="O8" s="73"/>
      <c r="P8" s="131">
        <v>43857</v>
      </c>
      <c r="Q8" s="75">
        <f t="shared" si="1"/>
        <v>134</v>
      </c>
      <c r="R8" s="132">
        <v>134</v>
      </c>
      <c r="S8" s="132"/>
      <c r="T8" s="132"/>
    </row>
    <row r="9" spans="1:18" ht="18">
      <c r="A9" s="21" t="s">
        <v>53</v>
      </c>
      <c r="B9" s="64">
        <f>SUM(C9:N9)</f>
        <v>0</v>
      </c>
      <c r="C9" s="65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73"/>
      <c r="P9" s="131">
        <v>43858</v>
      </c>
      <c r="Q9" s="75">
        <f t="shared" si="1"/>
        <v>89</v>
      </c>
      <c r="R9" s="75">
        <v>89</v>
      </c>
    </row>
    <row r="10" spans="1:21" ht="18">
      <c r="A10" s="26" t="s">
        <v>42</v>
      </c>
      <c r="B10" s="64">
        <f aca="true" t="shared" si="2" ref="B10:N10">SUM(B8:B9)</f>
        <v>2233</v>
      </c>
      <c r="C10" s="103">
        <f t="shared" si="2"/>
        <v>408</v>
      </c>
      <c r="D10" s="103">
        <f t="shared" si="2"/>
        <v>608</v>
      </c>
      <c r="E10" s="103">
        <f t="shared" si="2"/>
        <v>785</v>
      </c>
      <c r="F10" s="103">
        <f t="shared" si="2"/>
        <v>277</v>
      </c>
      <c r="G10" s="103">
        <f t="shared" si="2"/>
        <v>65</v>
      </c>
      <c r="H10" s="103">
        <f t="shared" si="2"/>
        <v>10</v>
      </c>
      <c r="I10" s="103">
        <f t="shared" si="2"/>
        <v>80</v>
      </c>
      <c r="J10" s="103">
        <f t="shared" si="2"/>
        <v>0</v>
      </c>
      <c r="K10" s="103">
        <f t="shared" si="2"/>
        <v>0</v>
      </c>
      <c r="L10" s="103">
        <f t="shared" si="2"/>
        <v>0</v>
      </c>
      <c r="M10" s="103">
        <f t="shared" si="2"/>
        <v>0</v>
      </c>
      <c r="N10" s="103">
        <f t="shared" si="2"/>
        <v>0</v>
      </c>
      <c r="O10" s="73"/>
      <c r="P10" s="131">
        <v>43857</v>
      </c>
      <c r="Q10" s="75">
        <f t="shared" si="1"/>
        <v>95</v>
      </c>
      <c r="R10" s="75">
        <v>90</v>
      </c>
      <c r="T10" s="75">
        <v>5</v>
      </c>
      <c r="U10" s="31" t="s">
        <v>88</v>
      </c>
    </row>
    <row r="11" spans="1:19" ht="18">
      <c r="A11" s="21"/>
      <c r="B11" s="64"/>
      <c r="O11" s="73"/>
      <c r="P11" s="131">
        <v>43859</v>
      </c>
      <c r="Q11" s="75">
        <f t="shared" si="1"/>
        <v>600</v>
      </c>
      <c r="S11" s="75">
        <v>600</v>
      </c>
    </row>
    <row r="12" spans="1:20" ht="18">
      <c r="A12" s="27" t="s">
        <v>49</v>
      </c>
      <c r="B12" s="64">
        <f>SUM(C12:N12)</f>
        <v>20793</v>
      </c>
      <c r="C12" s="64">
        <f aca="true" t="shared" si="3" ref="C12:N12">C10+C6</f>
        <v>5355</v>
      </c>
      <c r="D12" s="64">
        <f t="shared" si="3"/>
        <v>9484</v>
      </c>
      <c r="E12" s="64">
        <f t="shared" si="3"/>
        <v>4207</v>
      </c>
      <c r="F12" s="64">
        <f t="shared" si="3"/>
        <v>1051</v>
      </c>
      <c r="G12" s="64">
        <f t="shared" si="3"/>
        <v>387</v>
      </c>
      <c r="H12" s="64">
        <f t="shared" si="3"/>
        <v>83</v>
      </c>
      <c r="I12" s="64">
        <f t="shared" si="3"/>
        <v>226</v>
      </c>
      <c r="J12" s="64">
        <f t="shared" si="3"/>
        <v>0</v>
      </c>
      <c r="K12" s="64">
        <f t="shared" si="3"/>
        <v>0</v>
      </c>
      <c r="L12" s="64">
        <f t="shared" si="3"/>
        <v>0</v>
      </c>
      <c r="M12" s="64">
        <f t="shared" si="3"/>
        <v>0</v>
      </c>
      <c r="N12" s="64">
        <f t="shared" si="3"/>
        <v>0</v>
      </c>
      <c r="O12" s="73"/>
      <c r="P12" s="131">
        <v>43860</v>
      </c>
      <c r="Q12" s="75">
        <f t="shared" si="1"/>
        <v>765</v>
      </c>
      <c r="R12" s="75">
        <v>675</v>
      </c>
      <c r="T12" s="75">
        <v>90</v>
      </c>
    </row>
    <row r="13" spans="1:20" ht="18">
      <c r="A13" s="20"/>
      <c r="B13" s="64"/>
      <c r="O13" s="73"/>
      <c r="P13" s="131">
        <v>43860</v>
      </c>
      <c r="Q13" s="75">
        <f t="shared" si="1"/>
        <v>1073</v>
      </c>
      <c r="R13" s="75">
        <v>622</v>
      </c>
      <c r="S13" s="75">
        <v>450</v>
      </c>
      <c r="T13" s="75">
        <v>1</v>
      </c>
    </row>
    <row r="14" spans="1:20" ht="18">
      <c r="A14" s="104" t="s">
        <v>66</v>
      </c>
      <c r="B14" s="36">
        <f>B10+B6-B12</f>
        <v>0</v>
      </c>
      <c r="P14" s="131">
        <v>43861</v>
      </c>
      <c r="Q14" s="75">
        <f t="shared" si="1"/>
        <v>570</v>
      </c>
      <c r="R14" s="75">
        <v>540</v>
      </c>
      <c r="T14" s="75">
        <v>30</v>
      </c>
    </row>
    <row r="15" spans="16:20" ht="18">
      <c r="P15" s="131">
        <v>43861</v>
      </c>
      <c r="Q15" s="75">
        <f t="shared" si="1"/>
        <v>615</v>
      </c>
      <c r="R15" s="75">
        <v>570</v>
      </c>
      <c r="T15" s="75">
        <v>45</v>
      </c>
    </row>
    <row r="16" spans="16:20" ht="18">
      <c r="P16" s="131">
        <v>43861</v>
      </c>
      <c r="Q16" s="75">
        <f t="shared" si="1"/>
        <v>675</v>
      </c>
      <c r="R16" s="75">
        <v>615</v>
      </c>
      <c r="T16" s="75">
        <v>60</v>
      </c>
    </row>
    <row r="17" ht="18">
      <c r="P17" s="131"/>
    </row>
    <row r="18" spans="16:20" ht="18">
      <c r="P18" s="31" t="s">
        <v>70</v>
      </c>
      <c r="Q18" s="75">
        <f>SUM(R18:T18)</f>
        <v>5355</v>
      </c>
      <c r="R18" s="75">
        <f>SUM(R2:R17)</f>
        <v>3697</v>
      </c>
      <c r="S18" s="75">
        <f>SUM(S2:S17)</f>
        <v>1250</v>
      </c>
      <c r="T18" s="75">
        <f>SUM(T2:T17)</f>
        <v>408</v>
      </c>
    </row>
    <row r="19" spans="16:20" ht="18">
      <c r="P19" s="142"/>
      <c r="Q19" s="141"/>
      <c r="R19" s="141"/>
      <c r="S19" s="141"/>
      <c r="T19" s="141"/>
    </row>
    <row r="20" spans="16:20" ht="18">
      <c r="P20" s="131">
        <v>43864</v>
      </c>
      <c r="Q20" s="75">
        <f aca="true" t="shared" si="4" ref="Q20:Q27">SUM(R20:T20)</f>
        <v>535</v>
      </c>
      <c r="R20" s="132">
        <v>510</v>
      </c>
      <c r="S20" s="132"/>
      <c r="T20" s="132">
        <v>25</v>
      </c>
    </row>
    <row r="21" spans="16:20" ht="18">
      <c r="P21" s="131">
        <v>43864</v>
      </c>
      <c r="Q21" s="75">
        <f t="shared" si="4"/>
        <v>580</v>
      </c>
      <c r="R21" s="132">
        <v>510</v>
      </c>
      <c r="S21" s="132"/>
      <c r="T21" s="132">
        <v>70</v>
      </c>
    </row>
    <row r="22" spans="16:20" ht="18">
      <c r="P22" s="131">
        <v>43864</v>
      </c>
      <c r="Q22" s="75">
        <f t="shared" si="4"/>
        <v>748</v>
      </c>
      <c r="R22" s="132">
        <v>405</v>
      </c>
      <c r="S22" s="132">
        <v>300</v>
      </c>
      <c r="T22" s="132">
        <v>43</v>
      </c>
    </row>
    <row r="23" spans="16:20" ht="18">
      <c r="P23" s="131">
        <v>43865</v>
      </c>
      <c r="Q23" s="75">
        <f t="shared" si="4"/>
        <v>500</v>
      </c>
      <c r="R23" s="75">
        <v>450</v>
      </c>
      <c r="T23" s="75">
        <v>50</v>
      </c>
    </row>
    <row r="24" spans="16:20" ht="18">
      <c r="P24" s="131">
        <v>43865</v>
      </c>
      <c r="Q24" s="75">
        <f t="shared" si="4"/>
        <v>685</v>
      </c>
      <c r="R24" s="75">
        <v>615</v>
      </c>
      <c r="T24" s="75">
        <v>70</v>
      </c>
    </row>
    <row r="25" spans="16:19" ht="18">
      <c r="P25" s="131">
        <v>43865</v>
      </c>
      <c r="Q25" s="75">
        <f t="shared" si="4"/>
        <v>704</v>
      </c>
      <c r="R25" s="75">
        <v>404</v>
      </c>
      <c r="S25" s="75">
        <v>300</v>
      </c>
    </row>
    <row r="26" spans="16:19" ht="18">
      <c r="P26" s="131">
        <v>43866</v>
      </c>
      <c r="Q26" s="75">
        <f t="shared" si="4"/>
        <v>633</v>
      </c>
      <c r="R26" s="75">
        <v>333</v>
      </c>
      <c r="S26" s="75">
        <v>300</v>
      </c>
    </row>
    <row r="27" spans="16:20" ht="18">
      <c r="P27" s="131">
        <v>43866</v>
      </c>
      <c r="Q27" s="75">
        <f t="shared" si="4"/>
        <v>965</v>
      </c>
      <c r="R27" s="75">
        <v>885</v>
      </c>
      <c r="T27" s="75">
        <v>80</v>
      </c>
    </row>
    <row r="28" spans="16:20" ht="18">
      <c r="P28" s="131">
        <v>43866</v>
      </c>
      <c r="Q28" s="75">
        <f aca="true" t="shared" si="5" ref="Q28:Q38">SUM(R28:T28)</f>
        <v>232</v>
      </c>
      <c r="R28" s="75">
        <v>222</v>
      </c>
      <c r="T28" s="75">
        <v>10</v>
      </c>
    </row>
    <row r="29" spans="16:20" ht="18">
      <c r="P29" s="131">
        <v>43871</v>
      </c>
      <c r="Q29" s="75">
        <f t="shared" si="5"/>
        <v>490</v>
      </c>
      <c r="R29" s="75">
        <v>435</v>
      </c>
      <c r="T29" s="75">
        <v>55</v>
      </c>
    </row>
    <row r="30" spans="16:19" ht="18">
      <c r="P30" s="131">
        <v>43871</v>
      </c>
      <c r="Q30" s="75">
        <f t="shared" si="5"/>
        <v>353</v>
      </c>
      <c r="R30" s="75">
        <v>203</v>
      </c>
      <c r="S30" s="75">
        <v>150</v>
      </c>
    </row>
    <row r="31" spans="16:20" ht="18">
      <c r="P31" s="131">
        <v>43872</v>
      </c>
      <c r="Q31" s="75">
        <f t="shared" si="5"/>
        <v>550</v>
      </c>
      <c r="R31" s="75">
        <v>495</v>
      </c>
      <c r="T31" s="75">
        <v>55</v>
      </c>
    </row>
    <row r="32" spans="16:19" ht="18">
      <c r="P32" s="131">
        <v>43872</v>
      </c>
      <c r="Q32" s="75">
        <f>SUM(R32:T32)</f>
        <v>538</v>
      </c>
      <c r="R32" s="75">
        <v>188</v>
      </c>
      <c r="S32" s="75">
        <v>350</v>
      </c>
    </row>
    <row r="33" spans="16:20" ht="18">
      <c r="P33" s="131">
        <v>43874</v>
      </c>
      <c r="Q33" s="75">
        <f>SUM(R33:T33)</f>
        <v>696</v>
      </c>
      <c r="R33" s="75">
        <v>651</v>
      </c>
      <c r="T33" s="75">
        <v>45</v>
      </c>
    </row>
    <row r="34" spans="16:20" ht="18">
      <c r="P34" s="131">
        <v>43879</v>
      </c>
      <c r="Q34" s="75">
        <f>SUM(R34:T34)</f>
        <v>319</v>
      </c>
      <c r="R34" s="75">
        <v>279</v>
      </c>
      <c r="T34" s="75">
        <v>40</v>
      </c>
    </row>
    <row r="35" spans="16:20" ht="18">
      <c r="P35" s="131">
        <v>43878</v>
      </c>
      <c r="Q35" s="75">
        <f t="shared" si="5"/>
        <v>85</v>
      </c>
      <c r="R35" s="75">
        <v>75</v>
      </c>
      <c r="T35" s="75">
        <v>10</v>
      </c>
    </row>
    <row r="36" spans="16:20" ht="18">
      <c r="P36" s="131">
        <v>43881</v>
      </c>
      <c r="Q36" s="75">
        <f t="shared" si="5"/>
        <v>392</v>
      </c>
      <c r="R36" s="75">
        <v>342</v>
      </c>
      <c r="T36" s="75">
        <v>50</v>
      </c>
    </row>
    <row r="37" spans="16:20" ht="18">
      <c r="P37" s="131">
        <v>43886</v>
      </c>
      <c r="Q37" s="75">
        <f t="shared" si="5"/>
        <v>406</v>
      </c>
      <c r="R37" s="75">
        <v>401</v>
      </c>
      <c r="T37" s="75">
        <v>5</v>
      </c>
    </row>
    <row r="38" spans="16:18" ht="18">
      <c r="P38" s="131">
        <v>43888</v>
      </c>
      <c r="Q38" s="75">
        <f t="shared" si="5"/>
        <v>73</v>
      </c>
      <c r="R38" s="75">
        <v>73</v>
      </c>
    </row>
    <row r="39" ht="18">
      <c r="P39" s="131"/>
    </row>
    <row r="40" spans="16:20" ht="18">
      <c r="P40" s="31" t="s">
        <v>89</v>
      </c>
      <c r="Q40" s="75">
        <f>SUM(R40:T40)</f>
        <v>9484</v>
      </c>
      <c r="R40" s="75">
        <f>SUM(R20:R39)</f>
        <v>7476</v>
      </c>
      <c r="S40" s="75">
        <f>SUM(S20:S39)</f>
        <v>1400</v>
      </c>
      <c r="T40" s="75">
        <f>SUM(T20:T39)</f>
        <v>608</v>
      </c>
    </row>
    <row r="41" spans="16:20" ht="18">
      <c r="P41" s="136"/>
      <c r="Q41" s="141"/>
      <c r="R41" s="141"/>
      <c r="S41" s="141"/>
      <c r="T41" s="141"/>
    </row>
    <row r="42" spans="16:20" ht="18">
      <c r="P42" s="131">
        <v>43893</v>
      </c>
      <c r="Q42" s="75">
        <f aca="true" t="shared" si="6" ref="Q42:Q48">SUM(R42:T42)</f>
        <v>642</v>
      </c>
      <c r="R42" s="75">
        <v>192</v>
      </c>
      <c r="S42" s="75">
        <v>400</v>
      </c>
      <c r="T42" s="75">
        <v>50</v>
      </c>
    </row>
    <row r="43" spans="16:20" ht="18">
      <c r="P43" s="131">
        <v>43896</v>
      </c>
      <c r="Q43" s="75">
        <f t="shared" si="6"/>
        <v>929</v>
      </c>
      <c r="R43" s="75">
        <v>352</v>
      </c>
      <c r="S43" s="75">
        <v>350</v>
      </c>
      <c r="T43" s="75">
        <v>227</v>
      </c>
    </row>
    <row r="44" spans="16:19" ht="18">
      <c r="P44" s="131">
        <v>43899</v>
      </c>
      <c r="Q44" s="75">
        <f t="shared" si="6"/>
        <v>259</v>
      </c>
      <c r="R44" s="75">
        <v>59</v>
      </c>
      <c r="S44" s="75">
        <v>200</v>
      </c>
    </row>
    <row r="45" spans="16:19" ht="18">
      <c r="P45" s="131">
        <v>43907</v>
      </c>
      <c r="Q45" s="75">
        <f t="shared" si="6"/>
        <v>215</v>
      </c>
      <c r="R45" s="75">
        <v>15</v>
      </c>
      <c r="S45" s="75">
        <v>200</v>
      </c>
    </row>
    <row r="46" spans="16:20" ht="18">
      <c r="P46" s="131">
        <v>43908</v>
      </c>
      <c r="Q46" s="75">
        <f t="shared" si="6"/>
        <v>543</v>
      </c>
      <c r="R46" s="75">
        <v>280</v>
      </c>
      <c r="S46" s="75">
        <v>150</v>
      </c>
      <c r="T46" s="75">
        <v>113</v>
      </c>
    </row>
    <row r="47" spans="16:20" ht="18">
      <c r="P47" s="131">
        <v>43910</v>
      </c>
      <c r="Q47" s="75">
        <f t="shared" si="6"/>
        <v>1341</v>
      </c>
      <c r="R47" s="75">
        <v>1047</v>
      </c>
      <c r="T47" s="75">
        <v>294</v>
      </c>
    </row>
    <row r="48" spans="16:20" ht="18">
      <c r="P48" s="131">
        <v>43916</v>
      </c>
      <c r="Q48" s="75">
        <f t="shared" si="6"/>
        <v>278</v>
      </c>
      <c r="R48" s="75">
        <v>177</v>
      </c>
      <c r="T48" s="75">
        <v>101</v>
      </c>
    </row>
    <row r="49" ht="18">
      <c r="P49" s="131"/>
    </row>
    <row r="50" spans="16:20" ht="18">
      <c r="P50" s="31" t="s">
        <v>92</v>
      </c>
      <c r="Q50" s="75">
        <f>SUM(R50:T50)</f>
        <v>4207</v>
      </c>
      <c r="R50" s="75">
        <f>SUM(R42:R49)</f>
        <v>2122</v>
      </c>
      <c r="S50" s="75">
        <f>SUM(S42:S49)</f>
        <v>1300</v>
      </c>
      <c r="T50" s="75">
        <f>SUM(T42:T49)</f>
        <v>785</v>
      </c>
    </row>
    <row r="51" spans="16:20" ht="18">
      <c r="P51" s="136"/>
      <c r="Q51" s="141"/>
      <c r="R51" s="141"/>
      <c r="S51" s="141"/>
      <c r="T51" s="141"/>
    </row>
    <row r="52" spans="16:20" ht="18">
      <c r="P52" s="131">
        <v>43929</v>
      </c>
      <c r="Q52" s="75">
        <f>SUM(R52:T52)</f>
        <v>539</v>
      </c>
      <c r="R52" s="75">
        <v>192</v>
      </c>
      <c r="S52" s="75">
        <v>200</v>
      </c>
      <c r="T52" s="75">
        <v>147</v>
      </c>
    </row>
    <row r="53" spans="16:20" ht="18">
      <c r="P53" s="131">
        <v>43935</v>
      </c>
      <c r="Q53" s="75">
        <f>SUM(R53:T53)</f>
        <v>292</v>
      </c>
      <c r="R53" s="75">
        <v>177</v>
      </c>
      <c r="T53" s="75">
        <v>115</v>
      </c>
    </row>
    <row r="54" spans="16:18" ht="18">
      <c r="P54" s="131">
        <v>43943</v>
      </c>
      <c r="Q54" s="75">
        <f>SUM(R54:T54)</f>
        <v>103</v>
      </c>
      <c r="R54" s="75">
        <v>103</v>
      </c>
    </row>
    <row r="55" spans="16:20" ht="18">
      <c r="P55" s="131">
        <v>43950</v>
      </c>
      <c r="Q55" s="75">
        <f>SUM(R55:T55)</f>
        <v>117</v>
      </c>
      <c r="R55" s="75">
        <v>102</v>
      </c>
      <c r="T55" s="75">
        <v>15</v>
      </c>
    </row>
    <row r="56" ht="18">
      <c r="P56" s="131"/>
    </row>
    <row r="57" spans="16:20" ht="18">
      <c r="P57" s="31" t="s">
        <v>94</v>
      </c>
      <c r="Q57" s="75">
        <f>SUM(R57:T57)</f>
        <v>1051</v>
      </c>
      <c r="R57" s="75">
        <f>SUM(R52:R56)</f>
        <v>574</v>
      </c>
      <c r="S57" s="75">
        <f>SUM(S52:S56)</f>
        <v>200</v>
      </c>
      <c r="T57" s="75">
        <f>SUM(T52:T56)</f>
        <v>277</v>
      </c>
    </row>
    <row r="58" spans="16:20" ht="18">
      <c r="P58" s="136"/>
      <c r="Q58" s="141"/>
      <c r="R58" s="141"/>
      <c r="S58" s="141"/>
      <c r="T58" s="141"/>
    </row>
    <row r="59" spans="16:20" ht="18">
      <c r="P59" s="131">
        <v>43955</v>
      </c>
      <c r="Q59" s="75">
        <f>SUM(R59:T59)</f>
        <v>169</v>
      </c>
      <c r="R59" s="75">
        <v>104</v>
      </c>
      <c r="T59" s="75">
        <v>65</v>
      </c>
    </row>
    <row r="60" spans="16:18" ht="18">
      <c r="P60" s="131">
        <v>43971</v>
      </c>
      <c r="Q60" s="75">
        <f>SUM(R60:T60)</f>
        <v>130</v>
      </c>
      <c r="R60" s="75">
        <v>130</v>
      </c>
    </row>
    <row r="61" spans="16:18" ht="18">
      <c r="P61" s="131">
        <v>43978</v>
      </c>
      <c r="Q61" s="75">
        <f>SUM(R61:T61)</f>
        <v>88</v>
      </c>
      <c r="R61" s="75">
        <v>88</v>
      </c>
    </row>
    <row r="62" ht="18">
      <c r="P62" s="131"/>
    </row>
    <row r="63" spans="16:20" ht="18">
      <c r="P63" s="31" t="s">
        <v>95</v>
      </c>
      <c r="Q63" s="75">
        <f>SUM(R63:T63)</f>
        <v>387</v>
      </c>
      <c r="R63" s="75">
        <f>SUM(R59:R62)</f>
        <v>322</v>
      </c>
      <c r="S63" s="75">
        <f>SUM(S59:S62)</f>
        <v>0</v>
      </c>
      <c r="T63" s="75">
        <f>SUM(T59:T62)</f>
        <v>65</v>
      </c>
    </row>
    <row r="65" spans="16:20" ht="18">
      <c r="P65" s="131">
        <v>43994</v>
      </c>
      <c r="Q65" s="75">
        <f>SUM(R65:T65)</f>
        <v>83</v>
      </c>
      <c r="R65" s="75">
        <v>73</v>
      </c>
      <c r="T65" s="75">
        <v>10</v>
      </c>
    </row>
    <row r="66" ht="18">
      <c r="P66" s="131"/>
    </row>
    <row r="67" spans="16:20" ht="18">
      <c r="P67" s="31" t="s">
        <v>97</v>
      </c>
      <c r="Q67" s="75">
        <f>SUM(R67:T67)</f>
        <v>83</v>
      </c>
      <c r="R67" s="75">
        <f>SUM(R65:R66)</f>
        <v>73</v>
      </c>
      <c r="S67" s="75">
        <f>SUM(S65:S66)</f>
        <v>0</v>
      </c>
      <c r="T67" s="75">
        <f>SUM(T65:T66)</f>
        <v>10</v>
      </c>
    </row>
    <row r="69" spans="16:20" ht="18">
      <c r="P69" s="131">
        <v>44019</v>
      </c>
      <c r="Q69" s="75">
        <f>SUM(R69:T69)</f>
        <v>110</v>
      </c>
      <c r="R69" s="75">
        <v>30</v>
      </c>
      <c r="T69" s="75">
        <v>80</v>
      </c>
    </row>
    <row r="70" spans="16:18" ht="18">
      <c r="P70" s="131">
        <v>44019</v>
      </c>
      <c r="Q70" s="75">
        <f>SUM(R70:T70)</f>
        <v>116</v>
      </c>
      <c r="R70" s="75">
        <v>116</v>
      </c>
    </row>
    <row r="71" spans="16:17" ht="18">
      <c r="P71" s="131"/>
      <c r="Q71" s="75">
        <f>SUM(R71:T71)</f>
        <v>0</v>
      </c>
    </row>
    <row r="72" ht="18">
      <c r="P72" s="131"/>
    </row>
    <row r="73" spans="16:20" ht="18">
      <c r="P73" s="31" t="s">
        <v>103</v>
      </c>
      <c r="Q73" s="75">
        <f>SUM(R73:T73)</f>
        <v>226</v>
      </c>
      <c r="R73" s="75">
        <f>SUM(R69:R72)</f>
        <v>146</v>
      </c>
      <c r="S73" s="75">
        <f>SUM(S69:S72)</f>
        <v>0</v>
      </c>
      <c r="T73" s="75">
        <f>SUM(T69:T72)</f>
        <v>80</v>
      </c>
    </row>
    <row r="75" spans="16:17" ht="18">
      <c r="P75" s="31" t="s">
        <v>23</v>
      </c>
      <c r="Q75" s="75">
        <f>SUM(Q69:Q72)-Q73</f>
        <v>0</v>
      </c>
    </row>
    <row r="77" ht="18">
      <c r="P77" s="133" t="s">
        <v>87</v>
      </c>
    </row>
    <row r="79" ht="18">
      <c r="P79" s="74"/>
    </row>
    <row r="80" ht="18">
      <c r="P80" s="74"/>
    </row>
    <row r="81" ht="18">
      <c r="P81" s="74"/>
    </row>
    <row r="82" ht="18">
      <c r="P82" s="74"/>
    </row>
    <row r="83" ht="18">
      <c r="P83" s="74"/>
    </row>
    <row r="84" ht="18">
      <c r="P84" s="74"/>
    </row>
    <row r="85" ht="18">
      <c r="P85" s="74"/>
    </row>
    <row r="86" ht="18">
      <c r="P86" s="74"/>
    </row>
    <row r="87" ht="18">
      <c r="P87" s="74"/>
    </row>
    <row r="88" ht="18">
      <c r="P88" s="74"/>
    </row>
    <row r="93" ht="18">
      <c r="P93" s="74"/>
    </row>
    <row r="94" ht="18">
      <c r="P94" s="74"/>
    </row>
    <row r="95" ht="18">
      <c r="P95" s="74"/>
    </row>
    <row r="96" ht="18">
      <c r="P96" s="74"/>
    </row>
    <row r="97" ht="18">
      <c r="P97" s="74"/>
    </row>
    <row r="102" ht="18">
      <c r="P102" s="74"/>
    </row>
    <row r="103" ht="18">
      <c r="P103" s="74"/>
    </row>
    <row r="104" ht="18">
      <c r="P104" s="74"/>
    </row>
    <row r="105" ht="18">
      <c r="P105" s="74"/>
    </row>
    <row r="106" ht="18">
      <c r="P106" s="74"/>
    </row>
    <row r="107" ht="18">
      <c r="P107" s="74"/>
    </row>
    <row r="112" ht="18">
      <c r="P112" s="74"/>
    </row>
    <row r="113" ht="18">
      <c r="P113" s="74"/>
    </row>
    <row r="114" ht="18">
      <c r="P114" s="74"/>
    </row>
    <row r="115" ht="18">
      <c r="P115" s="74"/>
    </row>
    <row r="116" ht="18">
      <c r="P116" s="74"/>
    </row>
    <row r="117" ht="18">
      <c r="P117" s="74"/>
    </row>
    <row r="122" ht="18">
      <c r="P122" s="74"/>
    </row>
    <row r="123" ht="18">
      <c r="P123" s="74"/>
    </row>
    <row r="124" ht="18">
      <c r="P124" s="74"/>
    </row>
    <row r="125" ht="18">
      <c r="P125" s="74"/>
    </row>
    <row r="126" ht="18">
      <c r="P126" s="74"/>
    </row>
    <row r="131" ht="18">
      <c r="P131" s="74"/>
    </row>
    <row r="132" ht="18">
      <c r="P132" s="74"/>
    </row>
    <row r="137" ht="18">
      <c r="P137" s="74"/>
    </row>
    <row r="138" ht="18">
      <c r="P138" s="74"/>
    </row>
    <row r="139" ht="18">
      <c r="P139" s="74"/>
    </row>
    <row r="144" ht="18">
      <c r="P144" s="74"/>
    </row>
    <row r="145" ht="18">
      <c r="P145" s="74"/>
    </row>
    <row r="146" ht="18">
      <c r="P146" s="74"/>
    </row>
    <row r="147" ht="18">
      <c r="P147" s="74"/>
    </row>
    <row r="148" ht="18">
      <c r="P148" s="74"/>
    </row>
    <row r="149" ht="18">
      <c r="P149" s="74"/>
    </row>
    <row r="154" ht="18">
      <c r="P154" s="74"/>
    </row>
    <row r="155" ht="18">
      <c r="P155" s="74"/>
    </row>
    <row r="156" ht="18">
      <c r="P156" s="74"/>
    </row>
    <row r="157" ht="18">
      <c r="P157" s="74"/>
    </row>
    <row r="158" ht="18">
      <c r="P158" s="74"/>
    </row>
    <row r="159" ht="18">
      <c r="P159" s="74"/>
    </row>
    <row r="164" ht="18">
      <c r="P164" s="74"/>
    </row>
    <row r="165" ht="18">
      <c r="P165" s="74"/>
    </row>
    <row r="166" ht="18">
      <c r="P166" s="74"/>
    </row>
    <row r="167" ht="18">
      <c r="P167" s="74"/>
    </row>
    <row r="168" ht="18">
      <c r="P168" s="74"/>
    </row>
    <row r="169" ht="18">
      <c r="P169" s="74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7"/>
  <sheetViews>
    <sheetView zoomScalePageLayoutView="0" workbookViewId="0" topLeftCell="A1">
      <pane ySplit="1" topLeftCell="A2" activePane="bottomLeft" state="frozen"/>
      <selection pane="topLeft" activeCell="G1" sqref="G1"/>
      <selection pane="bottomLeft" activeCell="Y51" sqref="Y51"/>
    </sheetView>
  </sheetViews>
  <sheetFormatPr defaultColWidth="11.57421875" defaultRowHeight="12.75"/>
  <cols>
    <col min="1" max="1" width="38.7109375" style="0" customWidth="1"/>
    <col min="2" max="2" width="16.28125" style="70" customWidth="1"/>
    <col min="3" max="3" width="13.7109375" style="0" customWidth="1"/>
    <col min="4" max="4" width="12.8515625" style="0" customWidth="1"/>
    <col min="5" max="5" width="11.8515625" style="0" bestFit="1" customWidth="1"/>
    <col min="6" max="6" width="13.140625" style="0" customWidth="1"/>
    <col min="7" max="9" width="11.8515625" style="0" bestFit="1" customWidth="1"/>
    <col min="10" max="10" width="11.421875" style="0" customWidth="1"/>
    <col min="11" max="11" width="13.28125" style="0" customWidth="1"/>
    <col min="12" max="12" width="11.421875" style="0" customWidth="1"/>
    <col min="13" max="13" width="11.8515625" style="0" customWidth="1"/>
    <col min="14" max="14" width="12.28125" style="0" customWidth="1"/>
    <col min="15" max="15" width="11.421875" style="76" customWidth="1"/>
    <col min="16" max="16" width="17.8515625" style="33" customWidth="1"/>
    <col min="17" max="17" width="13.28125" style="31" customWidth="1"/>
    <col min="18" max="18" width="22.8515625" style="31" customWidth="1"/>
    <col min="19" max="19" width="21.421875" style="31" customWidth="1"/>
    <col min="20" max="20" width="19.421875" style="31" customWidth="1"/>
    <col min="21" max="21" width="14.140625" style="31" customWidth="1"/>
    <col min="22" max="23" width="18.421875" style="31" customWidth="1"/>
    <col min="24" max="24" width="14.140625" style="31" customWidth="1"/>
    <col min="25" max="28" width="11.421875" style="31" customWidth="1"/>
    <col min="29" max="16384" width="11.421875" style="0" customWidth="1"/>
  </cols>
  <sheetData>
    <row r="1" spans="1:25" ht="19.5">
      <c r="A1" s="34" t="s">
        <v>9</v>
      </c>
      <c r="B1" s="108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102" t="s">
        <v>68</v>
      </c>
      <c r="Q1" s="33" t="s">
        <v>30</v>
      </c>
      <c r="R1" s="26" t="s">
        <v>31</v>
      </c>
      <c r="S1" s="26" t="s">
        <v>32</v>
      </c>
      <c r="T1" s="26" t="s">
        <v>33</v>
      </c>
      <c r="U1" s="26" t="s">
        <v>34</v>
      </c>
      <c r="V1" s="26" t="s">
        <v>35</v>
      </c>
      <c r="W1" s="26" t="s">
        <v>64</v>
      </c>
      <c r="X1" s="26" t="s">
        <v>71</v>
      </c>
      <c r="Y1" s="26" t="s">
        <v>36</v>
      </c>
    </row>
    <row r="2" spans="1:25" ht="18">
      <c r="A2" s="33"/>
      <c r="B2" s="103" t="s">
        <v>75</v>
      </c>
      <c r="C2" s="33" t="s">
        <v>13</v>
      </c>
      <c r="D2" s="33" t="s">
        <v>14</v>
      </c>
      <c r="E2" s="33" t="s">
        <v>56</v>
      </c>
      <c r="F2" s="33" t="s">
        <v>57</v>
      </c>
      <c r="G2" s="33" t="s">
        <v>58</v>
      </c>
      <c r="H2" s="33" t="s">
        <v>59</v>
      </c>
      <c r="I2" s="33" t="s">
        <v>0</v>
      </c>
      <c r="J2" s="33" t="s">
        <v>1</v>
      </c>
      <c r="K2" s="33" t="s">
        <v>2</v>
      </c>
      <c r="L2" s="33" t="s">
        <v>3</v>
      </c>
      <c r="M2" s="33" t="s">
        <v>4</v>
      </c>
      <c r="N2" s="33" t="s">
        <v>5</v>
      </c>
      <c r="P2" s="74">
        <v>43832</v>
      </c>
      <c r="Q2" s="75">
        <f aca="true" t="shared" si="0" ref="Q2:Q11">SUM(R2:X2)</f>
        <v>153</v>
      </c>
      <c r="R2" s="75"/>
      <c r="S2" s="75"/>
      <c r="T2" s="75"/>
      <c r="U2" s="75"/>
      <c r="V2" s="75">
        <v>153</v>
      </c>
      <c r="W2" s="75"/>
      <c r="X2" s="75"/>
      <c r="Y2" s="31" t="s">
        <v>45</v>
      </c>
    </row>
    <row r="3" spans="1:25" ht="18">
      <c r="A3" s="33"/>
      <c r="B3" s="10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P3" s="74">
        <v>43843</v>
      </c>
      <c r="Q3" s="75">
        <f t="shared" si="0"/>
        <v>0.74</v>
      </c>
      <c r="R3" s="75"/>
      <c r="S3" s="75"/>
      <c r="T3" s="75"/>
      <c r="U3" s="75"/>
      <c r="V3" s="75"/>
      <c r="W3" s="75"/>
      <c r="X3" s="75">
        <v>0.74</v>
      </c>
      <c r="Y3" s="31" t="s">
        <v>71</v>
      </c>
    </row>
    <row r="4" spans="1:25" ht="18">
      <c r="A4" s="20" t="s">
        <v>46</v>
      </c>
      <c r="B4" s="108">
        <f>SUM(C4:N4)</f>
        <v>8344.6</v>
      </c>
      <c r="C4" s="31"/>
      <c r="D4" s="107"/>
      <c r="E4" s="107">
        <f>R29</f>
        <v>7579</v>
      </c>
      <c r="F4" s="107">
        <f>R34</f>
        <v>0</v>
      </c>
      <c r="G4" s="107">
        <f>R41</f>
        <v>765.6</v>
      </c>
      <c r="H4" s="107">
        <f>R66</f>
        <v>0</v>
      </c>
      <c r="I4" s="31"/>
      <c r="J4" s="31"/>
      <c r="K4" s="31"/>
      <c r="L4" s="31"/>
      <c r="M4" s="31"/>
      <c r="N4" s="36"/>
      <c r="P4" s="74">
        <v>43837</v>
      </c>
      <c r="Q4" s="75">
        <f t="shared" si="0"/>
        <v>913</v>
      </c>
      <c r="R4" s="75"/>
      <c r="S4" s="75"/>
      <c r="T4" s="75">
        <v>569.75</v>
      </c>
      <c r="U4" s="75">
        <v>343.25</v>
      </c>
      <c r="V4" s="75"/>
      <c r="W4" s="75"/>
      <c r="X4" s="75"/>
      <c r="Y4" s="31" t="s">
        <v>90</v>
      </c>
    </row>
    <row r="5" spans="1:25" ht="18">
      <c r="A5" s="20" t="s">
        <v>44</v>
      </c>
      <c r="B5" s="108">
        <f aca="true" t="shared" si="1" ref="B5:B11">SUM(C5:N5)</f>
        <v>2126.18</v>
      </c>
      <c r="C5" s="31"/>
      <c r="D5" s="31"/>
      <c r="E5" s="107">
        <f>S29</f>
        <v>2126.18</v>
      </c>
      <c r="F5" s="31"/>
      <c r="G5" s="31"/>
      <c r="H5" s="31"/>
      <c r="I5" s="107">
        <f>S74</f>
        <v>0</v>
      </c>
      <c r="J5" s="107">
        <f>S79</f>
        <v>0</v>
      </c>
      <c r="K5" s="31"/>
      <c r="M5" s="31"/>
      <c r="N5" s="31"/>
      <c r="P5" s="74">
        <v>43842</v>
      </c>
      <c r="Q5" s="75">
        <f t="shared" si="0"/>
        <v>25</v>
      </c>
      <c r="R5" s="75"/>
      <c r="S5" s="75"/>
      <c r="T5" s="75"/>
      <c r="U5" s="75">
        <v>25</v>
      </c>
      <c r="V5" s="75"/>
      <c r="W5" s="75"/>
      <c r="X5" s="75"/>
      <c r="Y5" s="31" t="s">
        <v>79</v>
      </c>
    </row>
    <row r="6" spans="1:25" ht="18">
      <c r="A6" s="20" t="s">
        <v>55</v>
      </c>
      <c r="B6" s="108">
        <f>SUM(C6:N6)</f>
        <v>5567.79</v>
      </c>
      <c r="C6" s="107">
        <f>T13</f>
        <v>1398.29</v>
      </c>
      <c r="D6" s="107">
        <f>T20</f>
        <v>1397.5</v>
      </c>
      <c r="E6" s="107">
        <f>T29</f>
        <v>1655.5</v>
      </c>
      <c r="F6" s="107">
        <f>T34</f>
        <v>590.5</v>
      </c>
      <c r="G6" s="107">
        <f>T41</f>
        <v>364.75</v>
      </c>
      <c r="H6" s="107">
        <f>T46</f>
        <v>129</v>
      </c>
      <c r="I6" s="107">
        <f>T53</f>
        <v>32.25</v>
      </c>
      <c r="J6" s="107">
        <f>T79</f>
        <v>0</v>
      </c>
      <c r="K6" s="107">
        <f>T85</f>
        <v>0</v>
      </c>
      <c r="L6" s="107">
        <f>T93</f>
        <v>0</v>
      </c>
      <c r="M6" s="107">
        <f>T98</f>
        <v>0</v>
      </c>
      <c r="N6" s="107">
        <f>T106</f>
        <v>0</v>
      </c>
      <c r="P6" s="74">
        <v>43844</v>
      </c>
      <c r="Q6" s="75">
        <f t="shared" si="0"/>
        <v>100</v>
      </c>
      <c r="R6" s="75"/>
      <c r="S6" s="75"/>
      <c r="T6" s="75"/>
      <c r="U6" s="75">
        <v>100</v>
      </c>
      <c r="V6" s="75"/>
      <c r="W6" s="75"/>
      <c r="X6" s="75"/>
      <c r="Y6" s="31" t="s">
        <v>79</v>
      </c>
    </row>
    <row r="7" spans="1:25" ht="18">
      <c r="A7" s="20" t="s">
        <v>41</v>
      </c>
      <c r="B7" s="108">
        <f t="shared" si="1"/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P7" s="131">
        <v>43849</v>
      </c>
      <c r="Q7" s="75">
        <f t="shared" si="0"/>
        <v>89.75</v>
      </c>
      <c r="R7" s="132"/>
      <c r="S7" s="132"/>
      <c r="T7" s="132"/>
      <c r="U7" s="132">
        <v>89.75</v>
      </c>
      <c r="V7" s="132"/>
      <c r="W7" s="132"/>
      <c r="X7" s="132"/>
      <c r="Y7" s="31" t="s">
        <v>86</v>
      </c>
    </row>
    <row r="8" spans="1:25" ht="18">
      <c r="A8" s="35" t="s">
        <v>52</v>
      </c>
      <c r="B8" s="108">
        <f t="shared" si="1"/>
        <v>2393.75</v>
      </c>
      <c r="C8" s="107">
        <f>U13</f>
        <v>558</v>
      </c>
      <c r="D8" s="107">
        <f>U20</f>
        <v>321.75</v>
      </c>
      <c r="E8" s="107">
        <f>U29</f>
        <v>511.75</v>
      </c>
      <c r="F8" s="107">
        <f>U34</f>
        <v>86</v>
      </c>
      <c r="G8" s="107">
        <f>U41</f>
        <v>320</v>
      </c>
      <c r="H8" s="107">
        <f>U46</f>
        <v>521.75</v>
      </c>
      <c r="I8" s="107">
        <f>U53</f>
        <v>74.5</v>
      </c>
      <c r="J8" s="107">
        <f>U79</f>
        <v>0</v>
      </c>
      <c r="K8" s="107">
        <f>U85</f>
        <v>0</v>
      </c>
      <c r="L8" s="107">
        <f>U93</f>
        <v>0</v>
      </c>
      <c r="M8" s="107">
        <f>U98</f>
        <v>0</v>
      </c>
      <c r="N8" s="107">
        <f>U106</f>
        <v>0</v>
      </c>
      <c r="P8" s="131">
        <v>43857</v>
      </c>
      <c r="Q8" s="75">
        <f t="shared" si="0"/>
        <v>6.32</v>
      </c>
      <c r="R8" s="132"/>
      <c r="S8" s="132"/>
      <c r="T8" s="132"/>
      <c r="U8" s="132"/>
      <c r="V8" s="132"/>
      <c r="W8" s="132"/>
      <c r="X8" s="132">
        <v>6.32</v>
      </c>
      <c r="Y8" s="31" t="s">
        <v>71</v>
      </c>
    </row>
    <row r="9" spans="1:25" ht="18">
      <c r="A9" s="35" t="s">
        <v>45</v>
      </c>
      <c r="B9" s="108">
        <f t="shared" si="1"/>
        <v>153</v>
      </c>
      <c r="C9" s="107">
        <f>V13</f>
        <v>153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6"/>
      <c r="P9" s="131">
        <v>43857</v>
      </c>
      <c r="Q9" s="75">
        <f t="shared" si="0"/>
        <v>4.58</v>
      </c>
      <c r="R9" s="132"/>
      <c r="S9" s="132"/>
      <c r="T9" s="132"/>
      <c r="U9" s="132"/>
      <c r="V9" s="132"/>
      <c r="W9" s="132"/>
      <c r="X9" s="132">
        <v>4.58</v>
      </c>
      <c r="Y9" s="31" t="s">
        <v>71</v>
      </c>
    </row>
    <row r="10" spans="1:25" ht="18">
      <c r="A10" s="35" t="s">
        <v>64</v>
      </c>
      <c r="B10" s="108">
        <f t="shared" si="1"/>
        <v>0</v>
      </c>
      <c r="C10" s="31"/>
      <c r="D10" s="31"/>
      <c r="E10" s="31"/>
      <c r="F10" s="31"/>
      <c r="G10" s="31"/>
      <c r="H10" s="107">
        <f>W66</f>
        <v>0</v>
      </c>
      <c r="I10" s="31"/>
      <c r="J10" s="31"/>
      <c r="K10" s="31"/>
      <c r="L10" s="107">
        <f>W93</f>
        <v>0</v>
      </c>
      <c r="M10" s="31"/>
      <c r="N10" s="36"/>
      <c r="P10" s="131">
        <v>43859</v>
      </c>
      <c r="Q10" s="75">
        <f t="shared" si="0"/>
        <v>18.3</v>
      </c>
      <c r="R10" s="132"/>
      <c r="S10" s="132"/>
      <c r="T10" s="132"/>
      <c r="U10" s="132"/>
      <c r="V10" s="132"/>
      <c r="W10" s="132"/>
      <c r="X10" s="132">
        <v>18.3</v>
      </c>
      <c r="Y10" s="31" t="s">
        <v>71</v>
      </c>
    </row>
    <row r="11" spans="1:25" ht="18">
      <c r="A11" s="35" t="s">
        <v>71</v>
      </c>
      <c r="B11" s="108">
        <f t="shared" si="1"/>
        <v>71.97</v>
      </c>
      <c r="C11" s="107">
        <f>X13</f>
        <v>29.94</v>
      </c>
      <c r="D11" s="107">
        <f>X20</f>
        <v>17.39</v>
      </c>
      <c r="E11" s="107">
        <f>X29</f>
        <v>15.56</v>
      </c>
      <c r="F11" s="107">
        <f>X34</f>
        <v>4.51</v>
      </c>
      <c r="G11" s="107">
        <f>X57</f>
        <v>0</v>
      </c>
      <c r="H11" s="107">
        <f>X66</f>
        <v>0</v>
      </c>
      <c r="I11" s="107">
        <f>X53</f>
        <v>4.57</v>
      </c>
      <c r="J11" s="31"/>
      <c r="K11" s="31"/>
      <c r="L11" s="107">
        <f>X93</f>
        <v>0</v>
      </c>
      <c r="M11" s="31"/>
      <c r="N11" s="116">
        <f>X106</f>
        <v>0</v>
      </c>
      <c r="P11" s="131">
        <v>43861</v>
      </c>
      <c r="Q11" s="75">
        <f t="shared" si="0"/>
        <v>828.54</v>
      </c>
      <c r="R11" s="132"/>
      <c r="S11" s="132"/>
      <c r="T11" s="132">
        <v>828.54</v>
      </c>
      <c r="U11" s="132"/>
      <c r="V11" s="132"/>
      <c r="W11" s="132"/>
      <c r="X11" s="132"/>
      <c r="Y11" s="31" t="s">
        <v>91</v>
      </c>
    </row>
    <row r="12" spans="1:16" ht="18">
      <c r="A12" s="23" t="s">
        <v>15</v>
      </c>
      <c r="B12" s="109">
        <f>SUM(B8:B11)</f>
        <v>2618.72</v>
      </c>
      <c r="C12" s="60">
        <f>SUM(C8:C11)</f>
        <v>740.94</v>
      </c>
      <c r="D12" s="60">
        <f aca="true" t="shared" si="2" ref="D12:N12">SUM(D8:D11)</f>
        <v>339.14</v>
      </c>
      <c r="E12" s="60">
        <f t="shared" si="2"/>
        <v>527.31</v>
      </c>
      <c r="F12" s="60">
        <f t="shared" si="2"/>
        <v>90.51</v>
      </c>
      <c r="G12" s="60">
        <f t="shared" si="2"/>
        <v>320</v>
      </c>
      <c r="H12" s="60">
        <f t="shared" si="2"/>
        <v>521.75</v>
      </c>
      <c r="I12" s="60">
        <f t="shared" si="2"/>
        <v>79.07</v>
      </c>
      <c r="J12" s="60">
        <f t="shared" si="2"/>
        <v>0</v>
      </c>
      <c r="K12" s="60">
        <f t="shared" si="2"/>
        <v>0</v>
      </c>
      <c r="L12" s="60">
        <f t="shared" si="2"/>
        <v>0</v>
      </c>
      <c r="M12" s="60">
        <f t="shared" si="2"/>
        <v>0</v>
      </c>
      <c r="N12" s="60">
        <f t="shared" si="2"/>
        <v>0</v>
      </c>
      <c r="P12" s="131"/>
    </row>
    <row r="13" spans="1:24" ht="18.75" thickBot="1">
      <c r="A13" s="21"/>
      <c r="B13" s="110"/>
      <c r="C13" s="61"/>
      <c r="D13" s="61"/>
      <c r="E13" s="62"/>
      <c r="F13" s="61"/>
      <c r="G13" s="61"/>
      <c r="H13" s="61"/>
      <c r="I13" s="61"/>
      <c r="J13" s="61"/>
      <c r="K13" s="61"/>
      <c r="L13" s="61"/>
      <c r="M13" s="61"/>
      <c r="N13" s="61"/>
      <c r="P13" s="33" t="s">
        <v>70</v>
      </c>
      <c r="Q13" s="75">
        <f>SUM(R13:X13)</f>
        <v>2139.23</v>
      </c>
      <c r="R13" s="75">
        <f aca="true" t="shared" si="3" ref="R13:X13">SUM(R2:R12)</f>
        <v>0</v>
      </c>
      <c r="S13" s="75">
        <f t="shared" si="3"/>
        <v>0</v>
      </c>
      <c r="T13" s="75">
        <f t="shared" si="3"/>
        <v>1398.29</v>
      </c>
      <c r="U13" s="75">
        <f t="shared" si="3"/>
        <v>558</v>
      </c>
      <c r="V13" s="75">
        <f t="shared" si="3"/>
        <v>153</v>
      </c>
      <c r="W13" s="75">
        <f t="shared" si="3"/>
        <v>0</v>
      </c>
      <c r="X13" s="75">
        <f t="shared" si="3"/>
        <v>29.94</v>
      </c>
    </row>
    <row r="14" spans="1:26" ht="18.75" thickTop="1">
      <c r="A14" s="27" t="s">
        <v>48</v>
      </c>
      <c r="B14" s="111">
        <f>SUM(C14:N14)</f>
        <v>18657.289999999997</v>
      </c>
      <c r="C14" s="63">
        <f>SUM(C4:C11)</f>
        <v>2139.23</v>
      </c>
      <c r="D14" s="63">
        <f aca="true" t="shared" si="4" ref="D14:N14">SUM(D4:D11)</f>
        <v>1736.64</v>
      </c>
      <c r="E14" s="63">
        <f t="shared" si="4"/>
        <v>11887.99</v>
      </c>
      <c r="F14" s="63">
        <f t="shared" si="4"/>
        <v>681.01</v>
      </c>
      <c r="G14" s="63">
        <f t="shared" si="4"/>
        <v>1450.35</v>
      </c>
      <c r="H14" s="63">
        <f t="shared" si="4"/>
        <v>650.75</v>
      </c>
      <c r="I14" s="63">
        <f t="shared" si="4"/>
        <v>111.32</v>
      </c>
      <c r="J14" s="63">
        <f t="shared" si="4"/>
        <v>0</v>
      </c>
      <c r="K14" s="63">
        <f t="shared" si="4"/>
        <v>0</v>
      </c>
      <c r="L14" s="63">
        <f t="shared" si="4"/>
        <v>0</v>
      </c>
      <c r="M14" s="63">
        <f t="shared" si="4"/>
        <v>0</v>
      </c>
      <c r="N14" s="63">
        <f t="shared" si="4"/>
        <v>0</v>
      </c>
      <c r="P14" s="135"/>
      <c r="Q14" s="136"/>
      <c r="R14" s="136"/>
      <c r="S14" s="136"/>
      <c r="T14" s="136"/>
      <c r="U14" s="136"/>
      <c r="V14" s="136"/>
      <c r="W14" s="136"/>
      <c r="X14" s="136"/>
      <c r="Y14" s="136"/>
      <c r="Z14" s="136"/>
    </row>
    <row r="15" spans="1:25" ht="18">
      <c r="A15" s="26"/>
      <c r="B15" s="108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P15" s="74">
        <v>43867</v>
      </c>
      <c r="Q15" s="75">
        <f>SUM(R15:X15)</f>
        <v>1719.25</v>
      </c>
      <c r="R15" s="75"/>
      <c r="S15" s="75"/>
      <c r="T15" s="75">
        <v>1397.5</v>
      </c>
      <c r="U15" s="75">
        <v>321.75</v>
      </c>
      <c r="V15" s="75"/>
      <c r="W15" s="75"/>
      <c r="X15" s="75"/>
      <c r="Y15" s="31" t="s">
        <v>90</v>
      </c>
    </row>
    <row r="16" spans="16:25" ht="18">
      <c r="P16" s="74">
        <v>43866</v>
      </c>
      <c r="Q16" s="75">
        <f>SUM(R16:X16)</f>
        <v>10.37</v>
      </c>
      <c r="R16" s="75"/>
      <c r="S16" s="75"/>
      <c r="T16" s="75"/>
      <c r="U16" s="75"/>
      <c r="V16" s="75"/>
      <c r="W16" s="75"/>
      <c r="X16" s="75">
        <f>10.08+0.29</f>
        <v>10.37</v>
      </c>
      <c r="Y16" s="31" t="s">
        <v>71</v>
      </c>
    </row>
    <row r="17" spans="1:25" ht="18">
      <c r="A17" t="s">
        <v>28</v>
      </c>
      <c r="P17" s="74">
        <v>43878</v>
      </c>
      <c r="Q17" s="75">
        <f>SUM(R17:X17)</f>
        <v>3.99</v>
      </c>
      <c r="R17" s="75"/>
      <c r="S17" s="75"/>
      <c r="T17" s="75"/>
      <c r="U17" s="75"/>
      <c r="V17" s="75"/>
      <c r="W17" s="75"/>
      <c r="X17" s="75">
        <v>3.99</v>
      </c>
      <c r="Y17" s="31" t="s">
        <v>71</v>
      </c>
    </row>
    <row r="18" spans="1:25" ht="18">
      <c r="A18" t="s">
        <v>29</v>
      </c>
      <c r="P18" s="74">
        <v>43888</v>
      </c>
      <c r="Q18" s="75">
        <f>SUM(R18:X18)</f>
        <v>3.03</v>
      </c>
      <c r="X18" s="75">
        <v>3.03</v>
      </c>
      <c r="Y18" s="31" t="s">
        <v>71</v>
      </c>
    </row>
    <row r="20" spans="16:26" ht="18">
      <c r="P20" s="33" t="s">
        <v>89</v>
      </c>
      <c r="Q20" s="75">
        <f>SUM(R20:X20)</f>
        <v>1736.64</v>
      </c>
      <c r="R20" s="75">
        <f aca="true" t="shared" si="5" ref="R20:X20">SUM(R15:R18)</f>
        <v>0</v>
      </c>
      <c r="S20" s="75">
        <f t="shared" si="5"/>
        <v>0</v>
      </c>
      <c r="T20" s="75">
        <f t="shared" si="5"/>
        <v>1397.5</v>
      </c>
      <c r="U20" s="75">
        <f t="shared" si="5"/>
        <v>321.75</v>
      </c>
      <c r="V20" s="75">
        <f t="shared" si="5"/>
        <v>0</v>
      </c>
      <c r="W20" s="75">
        <f t="shared" si="5"/>
        <v>0</v>
      </c>
      <c r="X20" s="75">
        <f t="shared" si="5"/>
        <v>17.39</v>
      </c>
      <c r="Z20" s="137"/>
    </row>
    <row r="21" spans="16:26" ht="18">
      <c r="P21" s="135"/>
      <c r="Q21" s="136"/>
      <c r="R21" s="136"/>
      <c r="S21" s="136"/>
      <c r="T21" s="136"/>
      <c r="U21" s="136"/>
      <c r="V21" s="136"/>
      <c r="W21" s="136"/>
      <c r="X21" s="136"/>
      <c r="Y21" s="136"/>
      <c r="Z21" s="136"/>
    </row>
    <row r="22" spans="16:26" ht="18">
      <c r="P22" s="138">
        <v>43898</v>
      </c>
      <c r="Q22" s="75">
        <f aca="true" t="shared" si="6" ref="Q22:Q27">SUM(R22:X22)</f>
        <v>1977.25</v>
      </c>
      <c r="R22" s="140"/>
      <c r="S22" s="140"/>
      <c r="T22" s="140">
        <v>1655.5</v>
      </c>
      <c r="U22" s="140">
        <v>321.75</v>
      </c>
      <c r="V22" s="140"/>
      <c r="W22" s="140"/>
      <c r="X22" s="140"/>
      <c r="Y22" s="137" t="s">
        <v>90</v>
      </c>
      <c r="Z22" s="137"/>
    </row>
    <row r="23" spans="16:25" ht="18">
      <c r="P23" s="138">
        <v>43904</v>
      </c>
      <c r="Q23" s="75">
        <f t="shared" si="6"/>
        <v>190</v>
      </c>
      <c r="R23" s="140"/>
      <c r="S23" s="140"/>
      <c r="T23" s="140"/>
      <c r="U23" s="140">
        <v>190</v>
      </c>
      <c r="V23" s="140"/>
      <c r="W23" s="140"/>
      <c r="X23" s="140"/>
      <c r="Y23" s="137"/>
    </row>
    <row r="24" spans="16:25" ht="18">
      <c r="P24" s="139">
        <v>43899</v>
      </c>
      <c r="Q24" s="75">
        <f t="shared" si="6"/>
        <v>8.72</v>
      </c>
      <c r="R24" s="140"/>
      <c r="S24" s="140"/>
      <c r="T24" s="140"/>
      <c r="U24" s="140"/>
      <c r="V24" s="140"/>
      <c r="W24" s="140"/>
      <c r="X24" s="140">
        <v>8.72</v>
      </c>
      <c r="Y24" s="137" t="s">
        <v>71</v>
      </c>
    </row>
    <row r="25" spans="16:25" ht="18">
      <c r="P25" s="139">
        <v>43907</v>
      </c>
      <c r="Q25" s="75">
        <f t="shared" si="6"/>
        <v>6.84</v>
      </c>
      <c r="R25" s="140"/>
      <c r="S25" s="140"/>
      <c r="T25" s="140"/>
      <c r="U25" s="140"/>
      <c r="V25" s="140"/>
      <c r="W25" s="140"/>
      <c r="X25" s="140">
        <v>6.84</v>
      </c>
      <c r="Y25" s="137" t="s">
        <v>71</v>
      </c>
    </row>
    <row r="26" spans="16:25" ht="18">
      <c r="P26" s="139">
        <v>43909</v>
      </c>
      <c r="Q26" s="75">
        <f t="shared" si="6"/>
        <v>2126.18</v>
      </c>
      <c r="R26" s="140"/>
      <c r="S26" s="140">
        <v>2126.18</v>
      </c>
      <c r="T26" s="140"/>
      <c r="U26" s="140"/>
      <c r="V26" s="140"/>
      <c r="W26" s="140"/>
      <c r="X26" s="140"/>
      <c r="Y26" s="137" t="s">
        <v>91</v>
      </c>
    </row>
    <row r="27" spans="16:25" ht="18">
      <c r="P27" s="139">
        <v>43909</v>
      </c>
      <c r="Q27" s="75">
        <f t="shared" si="6"/>
        <v>7579</v>
      </c>
      <c r="R27" s="140">
        <v>7579</v>
      </c>
      <c r="S27" s="140"/>
      <c r="T27" s="140"/>
      <c r="U27" s="140"/>
      <c r="V27" s="140"/>
      <c r="W27" s="140"/>
      <c r="X27" s="140"/>
      <c r="Y27" s="137" t="s">
        <v>93</v>
      </c>
    </row>
    <row r="29" spans="16:24" ht="18">
      <c r="P29" s="33" t="s">
        <v>92</v>
      </c>
      <c r="Q29" s="75">
        <f>SUM(R29:X29)</f>
        <v>11887.99</v>
      </c>
      <c r="R29" s="75">
        <f aca="true" t="shared" si="7" ref="R29:X29">SUM(R22:R28)</f>
        <v>7579</v>
      </c>
      <c r="S29" s="75">
        <f t="shared" si="7"/>
        <v>2126.18</v>
      </c>
      <c r="T29" s="75">
        <f t="shared" si="7"/>
        <v>1655.5</v>
      </c>
      <c r="U29" s="75">
        <f t="shared" si="7"/>
        <v>511.75</v>
      </c>
      <c r="V29" s="75">
        <f t="shared" si="7"/>
        <v>0</v>
      </c>
      <c r="W29" s="75">
        <f t="shared" si="7"/>
        <v>0</v>
      </c>
      <c r="X29" s="75">
        <f t="shared" si="7"/>
        <v>15.56</v>
      </c>
    </row>
    <row r="30" spans="16:29" ht="18">
      <c r="P30" s="135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C30" s="31"/>
    </row>
    <row r="31" spans="16:29" ht="18">
      <c r="P31" s="139">
        <v>43935</v>
      </c>
      <c r="Q31" s="75">
        <f>SUM(R31:X31)</f>
        <v>676.5</v>
      </c>
      <c r="R31" s="140"/>
      <c r="S31" s="140"/>
      <c r="T31" s="140">
        <v>590.5</v>
      </c>
      <c r="U31" s="140">
        <v>86</v>
      </c>
      <c r="V31" s="140"/>
      <c r="W31" s="140"/>
      <c r="X31" s="140"/>
      <c r="Y31" s="137" t="s">
        <v>90</v>
      </c>
      <c r="AC31" s="31"/>
    </row>
    <row r="32" spans="16:29" ht="18">
      <c r="P32" s="139">
        <v>43944</v>
      </c>
      <c r="Q32" s="75"/>
      <c r="R32" s="140"/>
      <c r="S32" s="140"/>
      <c r="T32" s="140"/>
      <c r="U32" s="140"/>
      <c r="V32" s="140"/>
      <c r="W32" s="140"/>
      <c r="X32" s="140">
        <v>4.51</v>
      </c>
      <c r="Y32" s="137" t="s">
        <v>71</v>
      </c>
      <c r="AC32" s="31"/>
    </row>
    <row r="33" spans="16:24" ht="18">
      <c r="P33" s="74"/>
      <c r="Q33" s="75"/>
      <c r="R33" s="132"/>
      <c r="S33" s="132"/>
      <c r="T33" s="132"/>
      <c r="U33" s="132"/>
      <c r="V33" s="132"/>
      <c r="W33" s="132"/>
      <c r="X33" s="132"/>
    </row>
    <row r="34" spans="16:24" ht="18">
      <c r="P34" s="33" t="s">
        <v>94</v>
      </c>
      <c r="Q34" s="75">
        <f>SUM(R34:X34)</f>
        <v>681.01</v>
      </c>
      <c r="R34" s="75">
        <f aca="true" t="shared" si="8" ref="R34:X34">SUM(R30:R33)</f>
        <v>0</v>
      </c>
      <c r="S34" s="75">
        <f t="shared" si="8"/>
        <v>0</v>
      </c>
      <c r="T34" s="75">
        <f t="shared" si="8"/>
        <v>590.5</v>
      </c>
      <c r="U34" s="75">
        <f t="shared" si="8"/>
        <v>86</v>
      </c>
      <c r="V34" s="75">
        <f t="shared" si="8"/>
        <v>0</v>
      </c>
      <c r="W34" s="75">
        <f t="shared" si="8"/>
        <v>0</v>
      </c>
      <c r="X34" s="75">
        <f t="shared" si="8"/>
        <v>4.51</v>
      </c>
    </row>
    <row r="35" spans="16:26" ht="18">
      <c r="P35" s="135"/>
      <c r="Q35" s="136"/>
      <c r="R35" s="136"/>
      <c r="S35" s="136"/>
      <c r="T35" s="136"/>
      <c r="U35" s="136"/>
      <c r="V35" s="136"/>
      <c r="W35" s="136"/>
      <c r="X35" s="136"/>
      <c r="Y35" s="136"/>
      <c r="Z35" s="136"/>
    </row>
    <row r="36" spans="16:25" ht="18">
      <c r="P36" s="139">
        <v>43959</v>
      </c>
      <c r="Q36" s="75">
        <f>SUM(R36:X36)</f>
        <v>536.75</v>
      </c>
      <c r="R36" s="140"/>
      <c r="S36" s="140"/>
      <c r="T36" s="140">
        <v>364.75</v>
      </c>
      <c r="U36" s="140">
        <v>172</v>
      </c>
      <c r="V36" s="140"/>
      <c r="W36" s="140"/>
      <c r="X36" s="140"/>
      <c r="Y36" s="137" t="s">
        <v>90</v>
      </c>
    </row>
    <row r="37" spans="16:25" ht="18">
      <c r="P37" s="139">
        <v>43959</v>
      </c>
      <c r="Q37" s="75">
        <f>SUM(R37:X37)</f>
        <v>473.1</v>
      </c>
      <c r="R37" s="140">
        <v>473.1</v>
      </c>
      <c r="S37" s="140"/>
      <c r="T37" s="140"/>
      <c r="U37" s="140"/>
      <c r="V37" s="140"/>
      <c r="W37" s="140"/>
      <c r="X37" s="140"/>
      <c r="Y37" s="137" t="s">
        <v>93</v>
      </c>
    </row>
    <row r="38" spans="16:25" ht="18">
      <c r="P38" s="139">
        <v>43973</v>
      </c>
      <c r="Q38" s="75">
        <f>SUM(R38:X38)</f>
        <v>148</v>
      </c>
      <c r="R38" s="140"/>
      <c r="S38" s="140"/>
      <c r="T38" s="140"/>
      <c r="U38" s="140">
        <v>148</v>
      </c>
      <c r="V38" s="140"/>
      <c r="W38" s="140"/>
      <c r="X38" s="140"/>
      <c r="Y38" s="137" t="s">
        <v>96</v>
      </c>
    </row>
    <row r="39" spans="16:25" ht="18">
      <c r="P39" s="139">
        <v>43971</v>
      </c>
      <c r="Q39" s="75">
        <f>SUM(R39:X39)</f>
        <v>292.5</v>
      </c>
      <c r="R39" s="140">
        <v>292.5</v>
      </c>
      <c r="S39" s="140"/>
      <c r="T39" s="140"/>
      <c r="U39" s="140"/>
      <c r="V39" s="140"/>
      <c r="W39" s="140"/>
      <c r="X39" s="140"/>
      <c r="Y39" s="137" t="s">
        <v>93</v>
      </c>
    </row>
    <row r="40" spans="16:24" ht="18">
      <c r="P40" s="74"/>
      <c r="Q40" s="75"/>
      <c r="R40" s="132"/>
      <c r="S40" s="132"/>
      <c r="T40" s="132"/>
      <c r="U40" s="132"/>
      <c r="V40" s="132"/>
      <c r="W40" s="132"/>
      <c r="X40" s="132"/>
    </row>
    <row r="41" spans="16:24" ht="18">
      <c r="P41" s="33" t="s">
        <v>95</v>
      </c>
      <c r="Q41" s="75">
        <f>SUM(R41:X41)</f>
        <v>1450.35</v>
      </c>
      <c r="R41" s="75">
        <f>SUM(R36:R40)</f>
        <v>765.6</v>
      </c>
      <c r="S41" s="75">
        <f aca="true" t="shared" si="9" ref="S41:X41">SUM(S36:S40)</f>
        <v>0</v>
      </c>
      <c r="T41" s="75">
        <f t="shared" si="9"/>
        <v>364.75</v>
      </c>
      <c r="U41" s="75">
        <f t="shared" si="9"/>
        <v>320</v>
      </c>
      <c r="V41" s="75">
        <f t="shared" si="9"/>
        <v>0</v>
      </c>
      <c r="W41" s="75">
        <f t="shared" si="9"/>
        <v>0</v>
      </c>
      <c r="X41" s="75">
        <f t="shared" si="9"/>
        <v>0</v>
      </c>
    </row>
    <row r="42" spans="17:24" ht="18">
      <c r="Q42" s="75"/>
      <c r="R42" s="75"/>
      <c r="S42" s="75"/>
      <c r="T42" s="75"/>
      <c r="U42" s="75"/>
      <c r="V42" s="75"/>
      <c r="W42" s="75"/>
      <c r="X42" s="75"/>
    </row>
    <row r="43" spans="16:25" ht="18">
      <c r="P43" s="139">
        <v>43996</v>
      </c>
      <c r="Q43" s="75">
        <f>SUM(R43:X43)</f>
        <v>450.75</v>
      </c>
      <c r="R43" s="140"/>
      <c r="S43" s="140"/>
      <c r="T43" s="140">
        <v>129</v>
      </c>
      <c r="U43" s="140">
        <v>321.75</v>
      </c>
      <c r="V43" s="140"/>
      <c r="W43" s="140"/>
      <c r="X43" s="140"/>
      <c r="Y43" s="137" t="s">
        <v>90</v>
      </c>
    </row>
    <row r="44" spans="16:25" ht="18">
      <c r="P44" s="139">
        <v>44000</v>
      </c>
      <c r="Q44" s="75">
        <f>SUM(R44:X44)</f>
        <v>200</v>
      </c>
      <c r="R44" s="140"/>
      <c r="S44" s="140"/>
      <c r="T44" s="140"/>
      <c r="U44" s="140">
        <v>200</v>
      </c>
      <c r="V44" s="140"/>
      <c r="W44" s="140"/>
      <c r="X44" s="140"/>
      <c r="Y44" s="137" t="s">
        <v>98</v>
      </c>
    </row>
    <row r="45" spans="16:24" ht="18">
      <c r="P45" s="74"/>
      <c r="Q45" s="75"/>
      <c r="R45" s="132"/>
      <c r="S45" s="132"/>
      <c r="T45" s="132"/>
      <c r="U45" s="132"/>
      <c r="V45" s="132"/>
      <c r="W45" s="132"/>
      <c r="X45" s="132"/>
    </row>
    <row r="46" spans="16:24" ht="18">
      <c r="P46" s="33" t="s">
        <v>97</v>
      </c>
      <c r="Q46" s="75">
        <f>SUM(R46:X46)</f>
        <v>650.75</v>
      </c>
      <c r="R46" s="75">
        <f>SUM(R43:R45)</f>
        <v>0</v>
      </c>
      <c r="S46" s="75">
        <f>SUM(S43:S45)</f>
        <v>0</v>
      </c>
      <c r="T46" s="75">
        <f>SUM(T43:T45)</f>
        <v>129</v>
      </c>
      <c r="U46" s="75">
        <f>SUM(U43:U45)</f>
        <v>521.75</v>
      </c>
      <c r="V46" s="75">
        <f>SUM(V43:V45)</f>
        <v>0</v>
      </c>
      <c r="W46" s="75">
        <f>SUM(W43:W45)</f>
        <v>0</v>
      </c>
      <c r="X46" s="75">
        <f>SUM(X43:X45)</f>
        <v>0</v>
      </c>
    </row>
    <row r="47" spans="17:24" ht="18">
      <c r="Q47" s="75"/>
      <c r="R47" s="75"/>
      <c r="S47" s="75"/>
      <c r="T47" s="75"/>
      <c r="U47" s="75"/>
      <c r="V47" s="75"/>
      <c r="W47" s="75"/>
      <c r="X47" s="75"/>
    </row>
    <row r="48" spans="16:25" ht="18">
      <c r="P48" s="139">
        <v>44019</v>
      </c>
      <c r="Q48" s="75">
        <f>SUM(R48:X48)</f>
        <v>4.57</v>
      </c>
      <c r="R48" s="140"/>
      <c r="S48" s="140"/>
      <c r="T48" s="140"/>
      <c r="U48" s="140"/>
      <c r="V48" s="140"/>
      <c r="W48" s="140"/>
      <c r="X48" s="140">
        <v>4.57</v>
      </c>
      <c r="Y48" s="137" t="s">
        <v>71</v>
      </c>
    </row>
    <row r="49" spans="16:25" ht="18">
      <c r="P49" s="139">
        <v>44025</v>
      </c>
      <c r="Q49" s="75">
        <f>SUM(R49:X49)</f>
        <v>106.75</v>
      </c>
      <c r="R49" s="140"/>
      <c r="S49" s="140"/>
      <c r="T49" s="31">
        <v>32.25</v>
      </c>
      <c r="U49" s="140">
        <v>74.5</v>
      </c>
      <c r="V49" s="140"/>
      <c r="W49" s="140"/>
      <c r="X49" s="140"/>
      <c r="Y49" s="137" t="s">
        <v>90</v>
      </c>
    </row>
    <row r="50" spans="17:25" ht="18">
      <c r="Q50" s="75">
        <f>SUM(R50:X50)</f>
        <v>0</v>
      </c>
      <c r="R50" s="140"/>
      <c r="S50" s="140"/>
      <c r="T50" s="140"/>
      <c r="U50" s="140"/>
      <c r="V50" s="140"/>
      <c r="W50" s="140"/>
      <c r="X50" s="140"/>
      <c r="Y50" s="137"/>
    </row>
    <row r="51" spans="16:25" ht="18">
      <c r="P51" s="139"/>
      <c r="Q51" s="75">
        <f>SUM(R51:X51)</f>
        <v>0</v>
      </c>
      <c r="R51" s="140"/>
      <c r="S51" s="140"/>
      <c r="T51" s="140"/>
      <c r="U51" s="140"/>
      <c r="V51" s="140"/>
      <c r="W51" s="140"/>
      <c r="X51" s="140"/>
      <c r="Y51" s="137"/>
    </row>
    <row r="52" spans="16:24" ht="18">
      <c r="P52" s="74"/>
      <c r="Q52" s="75"/>
      <c r="R52" s="132"/>
      <c r="S52" s="132"/>
      <c r="T52" s="132"/>
      <c r="U52" s="132"/>
      <c r="V52" s="132"/>
      <c r="W52" s="132"/>
      <c r="X52" s="132"/>
    </row>
    <row r="53" spans="16:24" ht="18">
      <c r="P53" s="33" t="s">
        <v>103</v>
      </c>
      <c r="Q53" s="75">
        <f>SUM(R53:X53)</f>
        <v>111.32</v>
      </c>
      <c r="R53" s="75">
        <f>SUM(R48:R52)</f>
        <v>0</v>
      </c>
      <c r="S53" s="75">
        <f aca="true" t="shared" si="10" ref="S53:X53">SUM(S48:S52)</f>
        <v>0</v>
      </c>
      <c r="T53" s="75">
        <f t="shared" si="10"/>
        <v>32.25</v>
      </c>
      <c r="U53" s="75">
        <f t="shared" si="10"/>
        <v>74.5</v>
      </c>
      <c r="V53" s="75">
        <f t="shared" si="10"/>
        <v>0</v>
      </c>
      <c r="W53" s="75">
        <f t="shared" si="10"/>
        <v>0</v>
      </c>
      <c r="X53" s="75">
        <f t="shared" si="10"/>
        <v>4.57</v>
      </c>
    </row>
    <row r="54" spans="17:24" ht="18">
      <c r="Q54" s="75"/>
      <c r="R54" s="75"/>
      <c r="S54" s="75"/>
      <c r="T54" s="75"/>
      <c r="U54" s="75"/>
      <c r="V54" s="75"/>
      <c r="W54" s="75"/>
      <c r="X54" s="75"/>
    </row>
    <row r="55" spans="17:24" ht="18">
      <c r="Q55" s="75"/>
      <c r="R55" s="75"/>
      <c r="S55" s="75"/>
      <c r="T55" s="75"/>
      <c r="U55" s="75"/>
      <c r="V55" s="75"/>
      <c r="W55" s="75"/>
      <c r="X55" s="75"/>
    </row>
    <row r="56" spans="16:24" ht="18">
      <c r="P56" s="102" t="s">
        <v>69</v>
      </c>
      <c r="Q56" s="106">
        <f>SUM(Q43:Q44)-Q46</f>
        <v>0</v>
      </c>
      <c r="R56" s="75"/>
      <c r="S56" s="75"/>
      <c r="T56" s="75"/>
      <c r="U56" s="75"/>
      <c r="V56" s="75"/>
      <c r="W56" s="75"/>
      <c r="X56" s="75"/>
    </row>
    <row r="57" spans="16:24" ht="18">
      <c r="P57" s="74"/>
      <c r="Q57" s="75"/>
      <c r="R57" s="75"/>
      <c r="S57" s="75"/>
      <c r="T57" s="75"/>
      <c r="U57" s="75"/>
      <c r="V57" s="75"/>
      <c r="W57" s="75"/>
      <c r="X57" s="75"/>
    </row>
    <row r="58" spans="16:24" ht="18">
      <c r="P58" s="102"/>
      <c r="Q58" s="106"/>
      <c r="R58" s="75"/>
      <c r="S58" s="75"/>
      <c r="T58" s="75"/>
      <c r="U58" s="75"/>
      <c r="V58" s="75"/>
      <c r="W58" s="75"/>
      <c r="X58" s="75"/>
    </row>
    <row r="59" ht="18">
      <c r="P59" s="31"/>
    </row>
    <row r="60" spans="16:24" ht="18">
      <c r="P60" s="74"/>
      <c r="Q60" s="75"/>
      <c r="R60" s="75"/>
      <c r="S60" s="75"/>
      <c r="T60" s="75"/>
      <c r="U60" s="75"/>
      <c r="V60" s="75"/>
      <c r="W60" s="75"/>
      <c r="X60" s="75"/>
    </row>
    <row r="61" spans="16:24" ht="18">
      <c r="P61" s="74"/>
      <c r="Q61" s="75"/>
      <c r="R61" s="75"/>
      <c r="S61" s="75"/>
      <c r="T61" s="75"/>
      <c r="U61" s="75"/>
      <c r="V61" s="75"/>
      <c r="W61" s="75"/>
      <c r="X61" s="75"/>
    </row>
    <row r="62" spans="16:24" ht="18">
      <c r="P62" s="74"/>
      <c r="Q62" s="75"/>
      <c r="R62" s="75"/>
      <c r="S62" s="75"/>
      <c r="T62" s="75"/>
      <c r="U62" s="75"/>
      <c r="V62" s="75"/>
      <c r="W62" s="75"/>
      <c r="X62" s="75"/>
    </row>
    <row r="63" spans="16:24" ht="18">
      <c r="P63" s="74"/>
      <c r="Q63" s="75"/>
      <c r="R63" s="75"/>
      <c r="S63" s="75"/>
      <c r="T63" s="75"/>
      <c r="U63" s="75"/>
      <c r="V63" s="75"/>
      <c r="W63" s="75"/>
      <c r="X63" s="75"/>
    </row>
    <row r="64" spans="16:24" ht="18">
      <c r="P64" s="74"/>
      <c r="Q64" s="75"/>
      <c r="R64" s="75"/>
      <c r="S64" s="75"/>
      <c r="T64" s="75"/>
      <c r="U64" s="75"/>
      <c r="V64" s="75"/>
      <c r="W64" s="75"/>
      <c r="X64" s="75"/>
    </row>
    <row r="65" spans="18:24" ht="18">
      <c r="R65" s="75"/>
      <c r="S65" s="75"/>
      <c r="T65" s="75"/>
      <c r="U65" s="75"/>
      <c r="V65" s="75"/>
      <c r="W65" s="75"/>
      <c r="X65" s="75"/>
    </row>
    <row r="66" spans="17:24" ht="18">
      <c r="Q66" s="75"/>
      <c r="R66" s="75"/>
      <c r="S66" s="75"/>
      <c r="T66" s="75"/>
      <c r="U66" s="75"/>
      <c r="V66" s="75"/>
      <c r="W66" s="75"/>
      <c r="X66" s="75"/>
    </row>
    <row r="67" spans="16:24" ht="18">
      <c r="P67" s="102"/>
      <c r="Q67" s="106"/>
      <c r="R67" s="75"/>
      <c r="S67" s="75"/>
      <c r="T67" s="75"/>
      <c r="U67" s="75"/>
      <c r="V67" s="75"/>
      <c r="W67" s="75"/>
      <c r="X67" s="75"/>
    </row>
    <row r="68" ht="18">
      <c r="P68" s="31"/>
    </row>
    <row r="69" spans="16:24" ht="18">
      <c r="P69" s="74"/>
      <c r="Q69" s="75"/>
      <c r="R69" s="75"/>
      <c r="S69" s="75"/>
      <c r="T69" s="75"/>
      <c r="U69" s="75"/>
      <c r="V69" s="75"/>
      <c r="W69" s="75"/>
      <c r="X69" s="75"/>
    </row>
    <row r="70" spans="16:24" ht="18">
      <c r="P70" s="74"/>
      <c r="Q70" s="75"/>
      <c r="R70" s="75"/>
      <c r="S70" s="75"/>
      <c r="T70" s="75"/>
      <c r="U70" s="75"/>
      <c r="V70" s="75"/>
      <c r="W70" s="75"/>
      <c r="X70" s="75"/>
    </row>
    <row r="71" spans="16:24" ht="18">
      <c r="P71" s="74"/>
      <c r="Q71" s="75"/>
      <c r="R71" s="75"/>
      <c r="S71" s="75"/>
      <c r="T71" s="75"/>
      <c r="U71" s="75"/>
      <c r="V71" s="75"/>
      <c r="W71" s="75"/>
      <c r="X71" s="75"/>
    </row>
    <row r="72" spans="16:24" ht="18">
      <c r="P72" s="74"/>
      <c r="Q72" s="75"/>
      <c r="R72" s="75"/>
      <c r="S72" s="75"/>
      <c r="T72" s="75"/>
      <c r="U72" s="75"/>
      <c r="V72" s="75"/>
      <c r="W72" s="75"/>
      <c r="X72" s="75"/>
    </row>
    <row r="73" spans="18:24" ht="18">
      <c r="R73" s="75"/>
      <c r="S73" s="75"/>
      <c r="T73" s="75"/>
      <c r="U73" s="75"/>
      <c r="V73" s="75"/>
      <c r="W73" s="75"/>
      <c r="X73" s="75"/>
    </row>
    <row r="74" spans="17:24" ht="18">
      <c r="Q74" s="75"/>
      <c r="R74" s="75"/>
      <c r="S74" s="75"/>
      <c r="T74" s="75"/>
      <c r="U74" s="75"/>
      <c r="V74" s="75"/>
      <c r="W74" s="75"/>
      <c r="X74" s="75"/>
    </row>
    <row r="75" spans="16:24" ht="18">
      <c r="P75" s="102"/>
      <c r="Q75" s="106"/>
      <c r="R75" s="75"/>
      <c r="S75" s="75"/>
      <c r="T75" s="75"/>
      <c r="U75" s="75"/>
      <c r="V75" s="75"/>
      <c r="W75" s="75"/>
      <c r="X75" s="75"/>
    </row>
    <row r="76" ht="18">
      <c r="P76" s="31"/>
    </row>
    <row r="77" spans="16:24" ht="18">
      <c r="P77" s="74"/>
      <c r="Q77" s="75"/>
      <c r="R77" s="75"/>
      <c r="S77" s="75"/>
      <c r="T77" s="75"/>
      <c r="U77" s="75"/>
      <c r="V77" s="75"/>
      <c r="W77" s="75"/>
      <c r="X77" s="75"/>
    </row>
    <row r="78" spans="18:24" ht="18">
      <c r="R78" s="75"/>
      <c r="S78" s="75"/>
      <c r="T78" s="75"/>
      <c r="U78" s="75"/>
      <c r="V78" s="75"/>
      <c r="W78" s="75"/>
      <c r="X78" s="75"/>
    </row>
    <row r="79" spans="17:24" ht="18">
      <c r="Q79" s="75"/>
      <c r="R79" s="75"/>
      <c r="S79" s="75"/>
      <c r="T79" s="75"/>
      <c r="U79" s="75"/>
      <c r="V79" s="75"/>
      <c r="W79" s="75"/>
      <c r="X79" s="75"/>
    </row>
    <row r="80" spans="16:24" ht="18">
      <c r="P80" s="102"/>
      <c r="Q80" s="106"/>
      <c r="R80" s="75"/>
      <c r="S80" s="75"/>
      <c r="T80" s="75"/>
      <c r="U80" s="75"/>
      <c r="V80" s="75"/>
      <c r="W80" s="75"/>
      <c r="X80" s="75"/>
    </row>
    <row r="81" ht="18">
      <c r="P81" s="31"/>
    </row>
    <row r="82" spans="16:24" ht="18">
      <c r="P82" s="74"/>
      <c r="Q82" s="75"/>
      <c r="R82" s="75"/>
      <c r="S82" s="75"/>
      <c r="T82" s="75"/>
      <c r="U82" s="75"/>
      <c r="V82" s="75"/>
      <c r="W82" s="75"/>
      <c r="X82" s="75"/>
    </row>
    <row r="83" spans="16:24" ht="18">
      <c r="P83" s="74"/>
      <c r="Q83" s="75"/>
      <c r="R83" s="75"/>
      <c r="S83" s="75"/>
      <c r="T83" s="75"/>
      <c r="U83" s="75"/>
      <c r="V83" s="75"/>
      <c r="W83" s="75"/>
      <c r="X83" s="75"/>
    </row>
    <row r="84" spans="18:24" ht="18">
      <c r="R84" s="75"/>
      <c r="S84" s="75"/>
      <c r="T84" s="75"/>
      <c r="U84" s="75"/>
      <c r="V84" s="75"/>
      <c r="W84" s="75"/>
      <c r="X84" s="75"/>
    </row>
    <row r="85" spans="17:24" ht="18">
      <c r="Q85" s="75"/>
      <c r="R85" s="75"/>
      <c r="S85" s="75"/>
      <c r="T85" s="75"/>
      <c r="U85" s="75"/>
      <c r="V85" s="75"/>
      <c r="W85" s="75"/>
      <c r="X85" s="75"/>
    </row>
    <row r="86" spans="16:24" ht="18">
      <c r="P86" s="102"/>
      <c r="Q86" s="106"/>
      <c r="R86" s="75"/>
      <c r="S86" s="75"/>
      <c r="T86" s="75"/>
      <c r="U86" s="75"/>
      <c r="V86" s="75"/>
      <c r="W86" s="75"/>
      <c r="X86" s="75"/>
    </row>
    <row r="87" ht="18">
      <c r="P87" s="31"/>
    </row>
    <row r="88" spans="16:24" ht="18">
      <c r="P88" s="74"/>
      <c r="Q88" s="75"/>
      <c r="R88" s="75"/>
      <c r="S88" s="75"/>
      <c r="T88" s="75"/>
      <c r="U88" s="75"/>
      <c r="V88" s="75"/>
      <c r="W88" s="75"/>
      <c r="X88" s="75"/>
    </row>
    <row r="89" spans="16:24" ht="18">
      <c r="P89" s="74"/>
      <c r="Q89" s="75"/>
      <c r="R89" s="75"/>
      <c r="S89" s="75"/>
      <c r="T89" s="75"/>
      <c r="U89" s="75"/>
      <c r="V89" s="75"/>
      <c r="W89" s="75"/>
      <c r="X89" s="75"/>
    </row>
    <row r="90" spans="16:24" ht="18">
      <c r="P90" s="74"/>
      <c r="Q90" s="75"/>
      <c r="R90" s="75"/>
      <c r="S90" s="75"/>
      <c r="T90" s="75"/>
      <c r="U90" s="75"/>
      <c r="V90" s="75"/>
      <c r="W90" s="75"/>
      <c r="X90" s="75"/>
    </row>
    <row r="91" spans="16:24" ht="18">
      <c r="P91" s="74"/>
      <c r="Q91" s="75"/>
      <c r="R91" s="75"/>
      <c r="S91" s="75"/>
      <c r="T91" s="75"/>
      <c r="U91" s="75"/>
      <c r="V91" s="75"/>
      <c r="W91" s="75"/>
      <c r="X91" s="75"/>
    </row>
    <row r="92" spans="18:24" ht="18">
      <c r="R92" s="75"/>
      <c r="S92" s="75"/>
      <c r="T92" s="75"/>
      <c r="U92" s="75"/>
      <c r="V92" s="75"/>
      <c r="W92" s="75"/>
      <c r="X92" s="75"/>
    </row>
    <row r="93" spans="17:24" ht="18">
      <c r="Q93" s="75"/>
      <c r="R93" s="75"/>
      <c r="S93" s="75"/>
      <c r="T93" s="75"/>
      <c r="U93" s="75"/>
      <c r="V93" s="75"/>
      <c r="W93" s="75"/>
      <c r="X93" s="75"/>
    </row>
    <row r="94" spans="16:24" ht="18">
      <c r="P94" s="102"/>
      <c r="Q94" s="106"/>
      <c r="R94" s="75"/>
      <c r="S94" s="75"/>
      <c r="T94" s="75"/>
      <c r="U94" s="75"/>
      <c r="V94" s="75"/>
      <c r="W94" s="75"/>
      <c r="X94" s="75"/>
    </row>
    <row r="96" spans="16:24" ht="18">
      <c r="P96" s="74"/>
      <c r="Q96" s="75"/>
      <c r="R96" s="75"/>
      <c r="S96" s="75"/>
      <c r="T96" s="75"/>
      <c r="U96" s="75"/>
      <c r="V96" s="75"/>
      <c r="W96" s="75"/>
      <c r="X96" s="75"/>
    </row>
    <row r="97" spans="18:24" ht="18">
      <c r="R97" s="75"/>
      <c r="S97" s="75"/>
      <c r="T97" s="75"/>
      <c r="U97" s="75"/>
      <c r="V97" s="75"/>
      <c r="W97" s="75"/>
      <c r="X97" s="75"/>
    </row>
    <row r="98" spans="17:24" ht="18">
      <c r="Q98" s="75"/>
      <c r="R98" s="75"/>
      <c r="S98" s="75"/>
      <c r="T98" s="75"/>
      <c r="U98" s="75"/>
      <c r="V98" s="75"/>
      <c r="W98" s="75"/>
      <c r="X98" s="75"/>
    </row>
    <row r="99" spans="16:24" ht="18">
      <c r="P99" s="102"/>
      <c r="Q99" s="106"/>
      <c r="R99" s="75"/>
      <c r="S99" s="75"/>
      <c r="T99" s="75"/>
      <c r="U99" s="75"/>
      <c r="V99" s="75"/>
      <c r="W99" s="75"/>
      <c r="X99" s="75"/>
    </row>
    <row r="101" spans="16:24" ht="18">
      <c r="P101" s="74"/>
      <c r="Q101" s="75"/>
      <c r="R101" s="75"/>
      <c r="S101" s="75"/>
      <c r="T101" s="75"/>
      <c r="U101" s="75"/>
      <c r="V101" s="75"/>
      <c r="W101" s="75"/>
      <c r="X101" s="75"/>
    </row>
    <row r="102" spans="16:24" ht="18">
      <c r="P102" s="74"/>
      <c r="Q102" s="75"/>
      <c r="R102" s="75"/>
      <c r="S102" s="75"/>
      <c r="T102" s="75"/>
      <c r="U102" s="75"/>
      <c r="V102" s="75"/>
      <c r="W102" s="75"/>
      <c r="X102" s="75"/>
    </row>
    <row r="103" spans="16:24" ht="18">
      <c r="P103" s="74"/>
      <c r="Q103" s="75"/>
      <c r="R103" s="75"/>
      <c r="S103" s="75"/>
      <c r="T103" s="75"/>
      <c r="U103" s="75"/>
      <c r="V103" s="75"/>
      <c r="W103" s="75"/>
      <c r="X103" s="75"/>
    </row>
    <row r="104" spans="16:24" ht="18">
      <c r="P104" s="74"/>
      <c r="Q104" s="75"/>
      <c r="R104" s="75"/>
      <c r="S104" s="75"/>
      <c r="T104" s="75"/>
      <c r="U104" s="75"/>
      <c r="V104" s="75"/>
      <c r="W104" s="75"/>
      <c r="X104" s="75"/>
    </row>
    <row r="105" spans="18:24" ht="18">
      <c r="R105" s="75"/>
      <c r="S105" s="75"/>
      <c r="T105" s="75"/>
      <c r="U105" s="75"/>
      <c r="V105" s="75"/>
      <c r="W105" s="75"/>
      <c r="X105" s="75"/>
    </row>
    <row r="106" spans="17:24" ht="18">
      <c r="Q106" s="75"/>
      <c r="R106" s="75"/>
      <c r="S106" s="75"/>
      <c r="T106" s="75"/>
      <c r="U106" s="75"/>
      <c r="V106" s="75"/>
      <c r="W106" s="75"/>
      <c r="X106" s="75"/>
    </row>
    <row r="107" spans="16:24" ht="18">
      <c r="P107" s="102"/>
      <c r="Q107" s="106"/>
      <c r="R107" s="75"/>
      <c r="S107" s="75"/>
      <c r="T107" s="75"/>
      <c r="U107" s="75"/>
      <c r="V107" s="75"/>
      <c r="W107" s="75"/>
      <c r="X107" s="75"/>
    </row>
  </sheetData>
  <sheetProtection/>
  <printOptions/>
  <pageMargins left="0.75" right="0.75" top="1" bottom="1" header="0.5" footer="0.5"/>
  <pageSetup orientation="portrait" scale="86"/>
  <rowBreaks count="1" manualBreakCount="1">
    <brk id="86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Microsoft Office User</cp:lastModifiedBy>
  <cp:lastPrinted>2020-04-13T18:37:47Z</cp:lastPrinted>
  <dcterms:created xsi:type="dcterms:W3CDTF">2003-01-21T00:34:03Z</dcterms:created>
  <dcterms:modified xsi:type="dcterms:W3CDTF">2020-07-16T15:25:00Z</dcterms:modified>
  <cp:category/>
  <cp:version/>
  <cp:contentType/>
  <cp:contentStatus/>
</cp:coreProperties>
</file>