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ren\AppData\Local\Microsoft\Windows\INetCache\Content.Outlook\L2STKXAW\"/>
    </mc:Choice>
  </mc:AlternateContent>
  <xr:revisionPtr revIDLastSave="0" documentId="13_ncr:1_{C1E8D795-5FB7-47A9-B14D-7B89E4C4AB64}" xr6:coauthVersionLast="47" xr6:coauthVersionMax="47" xr10:uidLastSave="{00000000-0000-0000-0000-000000000000}"/>
  <bookViews>
    <workbookView xWindow="1632" yWindow="384" windowWidth="17280" windowHeight="8904" xr2:uid="{E0F0D2A7-75B2-4AF5-BE03-3FC14ECF2225}"/>
  </bookViews>
  <sheets>
    <sheet name="FS 2025" sheetId="1" r:id="rId1"/>
    <sheet name="Trans 2025" sheetId="7" r:id="rId2"/>
  </sheets>
  <definedNames>
    <definedName name="_xlnm.Print_Area" localSheetId="0">'FS 2025'!$A$1:$K$57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T87" i="7"/>
  <c r="U87" i="7"/>
  <c r="T88" i="7"/>
  <c r="U88" i="7"/>
  <c r="T89" i="7"/>
  <c r="T90" i="7" s="1"/>
  <c r="T91" i="7" s="1"/>
  <c r="T92" i="7" s="1"/>
  <c r="T93" i="7" s="1"/>
  <c r="T94" i="7" s="1"/>
  <c r="U89" i="7"/>
  <c r="U90" i="7"/>
  <c r="U91" i="7"/>
  <c r="U92" i="7"/>
  <c r="U93" i="7"/>
  <c r="U94" i="7"/>
  <c r="E44" i="1"/>
  <c r="F44" i="1"/>
  <c r="E58" i="1"/>
  <c r="H81" i="7"/>
  <c r="C81" i="7"/>
  <c r="U81" i="7" s="1"/>
  <c r="E52" i="1"/>
  <c r="H52" i="1" s="1"/>
  <c r="E51" i="1"/>
  <c r="H51" i="1" s="1"/>
  <c r="D42" i="1"/>
  <c r="D54" i="1" s="1"/>
  <c r="D76" i="7"/>
  <c r="D83" i="7" s="1"/>
  <c r="D4" i="7" s="1"/>
  <c r="D21" i="7"/>
  <c r="D41" i="7" s="1"/>
  <c r="D2" i="7" s="1"/>
  <c r="C2" i="7" s="1"/>
  <c r="D24" i="7"/>
  <c r="C24" i="7" s="1"/>
  <c r="U24" i="7" s="1"/>
  <c r="D64" i="7"/>
  <c r="D70" i="7"/>
  <c r="D3" i="7" s="1"/>
  <c r="D96" i="7"/>
  <c r="D5" i="7" s="1"/>
  <c r="D107" i="7"/>
  <c r="D6" i="7"/>
  <c r="D122" i="7"/>
  <c r="D7" i="7" s="1"/>
  <c r="C7" i="7" s="1"/>
  <c r="D132" i="7"/>
  <c r="D8" i="7"/>
  <c r="D141" i="7"/>
  <c r="D9" i="7"/>
  <c r="D148" i="7"/>
  <c r="D10" i="7"/>
  <c r="C10" i="7" s="1"/>
  <c r="D165" i="7"/>
  <c r="D11" i="7" s="1"/>
  <c r="D176" i="7"/>
  <c r="D12" i="7"/>
  <c r="D190" i="7"/>
  <c r="D13" i="7"/>
  <c r="E41" i="7"/>
  <c r="E2" i="7"/>
  <c r="E70" i="7"/>
  <c r="E3" i="7" s="1"/>
  <c r="E83" i="7"/>
  <c r="E4" i="7"/>
  <c r="E96" i="7"/>
  <c r="E5" i="7"/>
  <c r="E107" i="7"/>
  <c r="E6" i="7"/>
  <c r="E122" i="7"/>
  <c r="E7" i="7" s="1"/>
  <c r="E132" i="7"/>
  <c r="E8" i="7"/>
  <c r="E141" i="7"/>
  <c r="E9" i="7"/>
  <c r="E148" i="7"/>
  <c r="E10" i="7"/>
  <c r="E165" i="7"/>
  <c r="E11" i="7" s="1"/>
  <c r="E176" i="7"/>
  <c r="E12" i="7" s="1"/>
  <c r="C12" i="7" s="1"/>
  <c r="E190" i="7"/>
  <c r="E13" i="7"/>
  <c r="F83" i="7"/>
  <c r="F4" i="7" s="1"/>
  <c r="F41" i="7"/>
  <c r="F2" i="7"/>
  <c r="F70" i="7"/>
  <c r="F3" i="7"/>
  <c r="F96" i="7"/>
  <c r="F5" i="7" s="1"/>
  <c r="F107" i="7"/>
  <c r="F6" i="7" s="1"/>
  <c r="C6" i="7" s="1"/>
  <c r="F122" i="7"/>
  <c r="F7" i="7"/>
  <c r="F132" i="7"/>
  <c r="F8" i="7" s="1"/>
  <c r="C8" i="7" s="1"/>
  <c r="F141" i="7"/>
  <c r="F9" i="7"/>
  <c r="F148" i="7"/>
  <c r="F10" i="7" s="1"/>
  <c r="F165" i="7"/>
  <c r="F11" i="7"/>
  <c r="F176" i="7"/>
  <c r="F12" i="7" s="1"/>
  <c r="F190" i="7"/>
  <c r="F13" i="7"/>
  <c r="G83" i="7"/>
  <c r="G4" i="7" s="1"/>
  <c r="G41" i="7"/>
  <c r="G2" i="7"/>
  <c r="G70" i="7"/>
  <c r="G3" i="7" s="1"/>
  <c r="G96" i="7"/>
  <c r="G5" i="7" s="1"/>
  <c r="G107" i="7"/>
  <c r="G6" i="7"/>
  <c r="G122" i="7"/>
  <c r="G7" i="7" s="1"/>
  <c r="G132" i="7"/>
  <c r="G8" i="7"/>
  <c r="G141" i="7"/>
  <c r="G9" i="7"/>
  <c r="G148" i="7"/>
  <c r="G10" i="7"/>
  <c r="G165" i="7"/>
  <c r="G11" i="7" s="1"/>
  <c r="G176" i="7"/>
  <c r="G12" i="7"/>
  <c r="G190" i="7"/>
  <c r="G13" i="7"/>
  <c r="I41" i="7"/>
  <c r="I2" i="7"/>
  <c r="I14" i="7" s="1"/>
  <c r="D17" i="1" s="1"/>
  <c r="F17" i="1" s="1"/>
  <c r="I70" i="7"/>
  <c r="I3" i="7" s="1"/>
  <c r="I83" i="7"/>
  <c r="I4" i="7" s="1"/>
  <c r="I96" i="7"/>
  <c r="I5" i="7"/>
  <c r="I107" i="7"/>
  <c r="I6" i="7"/>
  <c r="I122" i="7"/>
  <c r="I7" i="7" s="1"/>
  <c r="I132" i="7"/>
  <c r="I8" i="7"/>
  <c r="I141" i="7"/>
  <c r="I9" i="7"/>
  <c r="I148" i="7"/>
  <c r="I10" i="7"/>
  <c r="I165" i="7"/>
  <c r="I11" i="7" s="1"/>
  <c r="I176" i="7"/>
  <c r="I12" i="7"/>
  <c r="I190" i="7"/>
  <c r="I13" i="7"/>
  <c r="J41" i="7"/>
  <c r="J2" i="7" s="1"/>
  <c r="J70" i="7"/>
  <c r="J3" i="7" s="1"/>
  <c r="J83" i="7"/>
  <c r="J4" i="7"/>
  <c r="J96" i="7"/>
  <c r="J5" i="7"/>
  <c r="J107" i="7"/>
  <c r="J6" i="7" s="1"/>
  <c r="J122" i="7"/>
  <c r="J7" i="7" s="1"/>
  <c r="J132" i="7"/>
  <c r="J8" i="7"/>
  <c r="J141" i="7"/>
  <c r="J9" i="7"/>
  <c r="H9" i="7" s="1"/>
  <c r="J148" i="7"/>
  <c r="J10" i="7" s="1"/>
  <c r="J165" i="7"/>
  <c r="J11" i="7" s="1"/>
  <c r="J176" i="7"/>
  <c r="J12" i="7"/>
  <c r="J190" i="7"/>
  <c r="J13" i="7"/>
  <c r="K41" i="7"/>
  <c r="K2" i="7" s="1"/>
  <c r="K70" i="7"/>
  <c r="K3" i="7"/>
  <c r="K83" i="7"/>
  <c r="K4" i="7"/>
  <c r="K96" i="7"/>
  <c r="K5" i="7"/>
  <c r="K107" i="7"/>
  <c r="K6" i="7" s="1"/>
  <c r="K122" i="7"/>
  <c r="K7" i="7"/>
  <c r="K132" i="7"/>
  <c r="K8" i="7"/>
  <c r="K141" i="7"/>
  <c r="K9" i="7"/>
  <c r="K148" i="7"/>
  <c r="K10" i="7" s="1"/>
  <c r="K165" i="7"/>
  <c r="K11" i="7"/>
  <c r="K176" i="7"/>
  <c r="K12" i="7"/>
  <c r="K190" i="7"/>
  <c r="K13" i="7"/>
  <c r="L41" i="7"/>
  <c r="L2" i="7" s="1"/>
  <c r="L70" i="7"/>
  <c r="L3" i="7"/>
  <c r="L83" i="7"/>
  <c r="L4" i="7"/>
  <c r="L96" i="7"/>
  <c r="L5" i="7"/>
  <c r="L107" i="7"/>
  <c r="L6" i="7" s="1"/>
  <c r="L122" i="7"/>
  <c r="L7" i="7"/>
  <c r="L132" i="7"/>
  <c r="L8" i="7"/>
  <c r="L141" i="7"/>
  <c r="L9" i="7"/>
  <c r="L148" i="7"/>
  <c r="L10" i="7" s="1"/>
  <c r="L165" i="7"/>
  <c r="L11" i="7"/>
  <c r="L176" i="7"/>
  <c r="L12" i="7"/>
  <c r="L190" i="7"/>
  <c r="L13" i="7"/>
  <c r="M41" i="7"/>
  <c r="M2" i="7" s="1"/>
  <c r="M70" i="7"/>
  <c r="M3" i="7"/>
  <c r="M83" i="7"/>
  <c r="M4" i="7" s="1"/>
  <c r="M96" i="7"/>
  <c r="M5" i="7"/>
  <c r="M107" i="7"/>
  <c r="M6" i="7" s="1"/>
  <c r="M122" i="7"/>
  <c r="M7" i="7"/>
  <c r="M132" i="7"/>
  <c r="M8" i="7" s="1"/>
  <c r="M141" i="7"/>
  <c r="M9" i="7"/>
  <c r="M148" i="7"/>
  <c r="M10" i="7" s="1"/>
  <c r="M165" i="7"/>
  <c r="M11" i="7"/>
  <c r="M176" i="7"/>
  <c r="M12" i="7" s="1"/>
  <c r="M190" i="7"/>
  <c r="M13" i="7"/>
  <c r="N2" i="7"/>
  <c r="N70" i="7"/>
  <c r="N3" i="7"/>
  <c r="N83" i="7"/>
  <c r="N4" i="7"/>
  <c r="N96" i="7"/>
  <c r="N5" i="7" s="1"/>
  <c r="N107" i="7"/>
  <c r="N6" i="7"/>
  <c r="N122" i="7"/>
  <c r="N7" i="7"/>
  <c r="N132" i="7"/>
  <c r="N8" i="7"/>
  <c r="N141" i="7"/>
  <c r="N9" i="7" s="1"/>
  <c r="N148" i="7"/>
  <c r="N10" i="7"/>
  <c r="N165" i="7"/>
  <c r="N11" i="7"/>
  <c r="N176" i="7"/>
  <c r="N12" i="7"/>
  <c r="N190" i="7"/>
  <c r="N13" i="7" s="1"/>
  <c r="O41" i="7"/>
  <c r="O2" i="7"/>
  <c r="O70" i="7"/>
  <c r="O3" i="7"/>
  <c r="O83" i="7"/>
  <c r="O4" i="7" s="1"/>
  <c r="O96" i="7"/>
  <c r="O5" i="7"/>
  <c r="O107" i="7"/>
  <c r="O6" i="7"/>
  <c r="O122" i="7"/>
  <c r="O7" i="7"/>
  <c r="O132" i="7"/>
  <c r="O8" i="7" s="1"/>
  <c r="O141" i="7"/>
  <c r="O9" i="7"/>
  <c r="O148" i="7"/>
  <c r="O10" i="7"/>
  <c r="O165" i="7"/>
  <c r="O11" i="7"/>
  <c r="O176" i="7"/>
  <c r="O12" i="7" s="1"/>
  <c r="O190" i="7"/>
  <c r="O13" i="7"/>
  <c r="P41" i="7"/>
  <c r="P2" i="7"/>
  <c r="P70" i="7"/>
  <c r="P3" i="7" s="1"/>
  <c r="P83" i="7"/>
  <c r="P4" i="7"/>
  <c r="P96" i="7"/>
  <c r="P5" i="7"/>
  <c r="P107" i="7"/>
  <c r="P6" i="7"/>
  <c r="P122" i="7"/>
  <c r="P7" i="7" s="1"/>
  <c r="P132" i="7"/>
  <c r="P8" i="7"/>
  <c r="P141" i="7"/>
  <c r="P9" i="7"/>
  <c r="P148" i="7"/>
  <c r="P10" i="7"/>
  <c r="P165" i="7"/>
  <c r="P11" i="7" s="1"/>
  <c r="P176" i="7"/>
  <c r="P12" i="7"/>
  <c r="P190" i="7"/>
  <c r="P13" i="7"/>
  <c r="Q41" i="7"/>
  <c r="Q2" i="7" s="1"/>
  <c r="Q70" i="7"/>
  <c r="Q3" i="7"/>
  <c r="Q83" i="7"/>
  <c r="Q4" i="7"/>
  <c r="Q96" i="7"/>
  <c r="Q5" i="7"/>
  <c r="Q107" i="7"/>
  <c r="Q6" i="7" s="1"/>
  <c r="Q122" i="7"/>
  <c r="Q7" i="7"/>
  <c r="Q132" i="7"/>
  <c r="Q8" i="7"/>
  <c r="Q141" i="7"/>
  <c r="Q9" i="7"/>
  <c r="Q148" i="7"/>
  <c r="Q10" i="7" s="1"/>
  <c r="Q165" i="7"/>
  <c r="Q11" i="7" s="1"/>
  <c r="Q176" i="7"/>
  <c r="Q12" i="7"/>
  <c r="Q190" i="7"/>
  <c r="Q13" i="7"/>
  <c r="R21" i="7"/>
  <c r="R41" i="7" s="1"/>
  <c r="R2" i="7" s="1"/>
  <c r="R70" i="7"/>
  <c r="R3" i="7" s="1"/>
  <c r="R83" i="7"/>
  <c r="R4" i="7"/>
  <c r="R96" i="7"/>
  <c r="R5" i="7" s="1"/>
  <c r="R107" i="7"/>
  <c r="R6" i="7" s="1"/>
  <c r="R122" i="7"/>
  <c r="R7" i="7"/>
  <c r="R132" i="7"/>
  <c r="R8" i="7"/>
  <c r="R141" i="7"/>
  <c r="R9" i="7" s="1"/>
  <c r="R148" i="7"/>
  <c r="R10" i="7" s="1"/>
  <c r="R165" i="7"/>
  <c r="R11" i="7"/>
  <c r="R176" i="7"/>
  <c r="R12" i="7"/>
  <c r="R190" i="7"/>
  <c r="R13" i="7" s="1"/>
  <c r="C9" i="7"/>
  <c r="C13" i="7"/>
  <c r="H44" i="7"/>
  <c r="H45" i="7"/>
  <c r="H46" i="7"/>
  <c r="H47" i="7"/>
  <c r="H48" i="7"/>
  <c r="H70" i="7" s="1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43" i="7"/>
  <c r="C45" i="7"/>
  <c r="U45" i="7"/>
  <c r="C46" i="7"/>
  <c r="U46" i="7" s="1"/>
  <c r="C47" i="7"/>
  <c r="U47" i="7"/>
  <c r="C48" i="7"/>
  <c r="U48" i="7" s="1"/>
  <c r="C49" i="7"/>
  <c r="U49" i="7"/>
  <c r="C50" i="7"/>
  <c r="U50" i="7" s="1"/>
  <c r="C51" i="7"/>
  <c r="U51" i="7"/>
  <c r="C52" i="7"/>
  <c r="U52" i="7" s="1"/>
  <c r="C53" i="7"/>
  <c r="U53" i="7"/>
  <c r="C54" i="7"/>
  <c r="U54" i="7" s="1"/>
  <c r="C55" i="7"/>
  <c r="U55" i="7"/>
  <c r="C56" i="7"/>
  <c r="U56" i="7" s="1"/>
  <c r="C57" i="7"/>
  <c r="U57" i="7"/>
  <c r="C58" i="7"/>
  <c r="U58" i="7" s="1"/>
  <c r="C59" i="7"/>
  <c r="U59" i="7"/>
  <c r="C60" i="7"/>
  <c r="U60" i="7" s="1"/>
  <c r="C61" i="7"/>
  <c r="U61" i="7"/>
  <c r="C62" i="7"/>
  <c r="U62" i="7" s="1"/>
  <c r="C63" i="7"/>
  <c r="U63" i="7"/>
  <c r="C64" i="7"/>
  <c r="U64" i="7" s="1"/>
  <c r="C65" i="7"/>
  <c r="U65" i="7"/>
  <c r="C66" i="7"/>
  <c r="U66" i="7" s="1"/>
  <c r="C68" i="7"/>
  <c r="U68" i="7"/>
  <c r="C44" i="7"/>
  <c r="C67" i="7"/>
  <c r="U67" i="7"/>
  <c r="T20" i="7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T60" i="7" s="1"/>
  <c r="T61" i="7" s="1"/>
  <c r="T62" i="7" s="1"/>
  <c r="T63" i="7" s="1"/>
  <c r="T64" i="7" s="1"/>
  <c r="T65" i="7" s="1"/>
  <c r="T66" i="7" s="1"/>
  <c r="T67" i="7" s="1"/>
  <c r="T68" i="7" s="1"/>
  <c r="T72" i="7" s="1"/>
  <c r="T73" i="7" s="1"/>
  <c r="T74" i="7" s="1"/>
  <c r="T75" i="7" s="1"/>
  <c r="T76" i="7" s="1"/>
  <c r="T77" i="7" s="1"/>
  <c r="T78" i="7" s="1"/>
  <c r="T79" i="7" s="1"/>
  <c r="T80" i="7" s="1"/>
  <c r="T81" i="7" s="1"/>
  <c r="C21" i="7"/>
  <c r="U21" i="7" s="1"/>
  <c r="H21" i="7"/>
  <c r="C22" i="7"/>
  <c r="U22" i="7" s="1"/>
  <c r="H22" i="7"/>
  <c r="C23" i="7"/>
  <c r="H23" i="7"/>
  <c r="H24" i="7"/>
  <c r="C25" i="7"/>
  <c r="H25" i="7"/>
  <c r="C26" i="7"/>
  <c r="H26" i="7"/>
  <c r="H41" i="7" s="1"/>
  <c r="C27" i="7"/>
  <c r="H27" i="7"/>
  <c r="C28" i="7"/>
  <c r="H28" i="7"/>
  <c r="C29" i="7"/>
  <c r="U29" i="7" s="1"/>
  <c r="H29" i="7"/>
  <c r="C30" i="7"/>
  <c r="H30" i="7"/>
  <c r="C31" i="7"/>
  <c r="H31" i="7"/>
  <c r="C32" i="7"/>
  <c r="H32" i="7"/>
  <c r="C33" i="7"/>
  <c r="H33" i="7"/>
  <c r="C34" i="7"/>
  <c r="H34" i="7"/>
  <c r="C35" i="7"/>
  <c r="U35" i="7" s="1"/>
  <c r="H35" i="7"/>
  <c r="C36" i="7"/>
  <c r="H36" i="7"/>
  <c r="C37" i="7"/>
  <c r="U37" i="7" s="1"/>
  <c r="H37" i="7"/>
  <c r="C38" i="7"/>
  <c r="U38" i="7" s="1"/>
  <c r="H38" i="7"/>
  <c r="C39" i="7"/>
  <c r="U39" i="7" s="1"/>
  <c r="H39" i="7"/>
  <c r="U31" i="7"/>
  <c r="U23" i="7"/>
  <c r="U33" i="7"/>
  <c r="U34" i="7"/>
  <c r="U36" i="7"/>
  <c r="U32" i="7"/>
  <c r="E59" i="1"/>
  <c r="U20" i="7"/>
  <c r="G31" i="1"/>
  <c r="G29" i="1"/>
  <c r="G15" i="1"/>
  <c r="C183" i="7"/>
  <c r="H183" i="7"/>
  <c r="C171" i="7"/>
  <c r="U171" i="7" s="1"/>
  <c r="H178" i="7"/>
  <c r="C179" i="7"/>
  <c r="U179" i="7"/>
  <c r="H179" i="7"/>
  <c r="C180" i="7"/>
  <c r="U180" i="7"/>
  <c r="H180" i="7"/>
  <c r="C181" i="7"/>
  <c r="U181" i="7"/>
  <c r="H181" i="7"/>
  <c r="C182" i="7"/>
  <c r="U182" i="7" s="1"/>
  <c r="H182" i="7"/>
  <c r="C184" i="7"/>
  <c r="U184" i="7" s="1"/>
  <c r="H184" i="7"/>
  <c r="C185" i="7"/>
  <c r="U185" i="7" s="1"/>
  <c r="H185" i="7"/>
  <c r="H190" i="7" s="1"/>
  <c r="C186" i="7"/>
  <c r="U186" i="7"/>
  <c r="H186" i="7"/>
  <c r="C187" i="7"/>
  <c r="U187" i="7" s="1"/>
  <c r="H187" i="7"/>
  <c r="C188" i="7"/>
  <c r="U188" i="7"/>
  <c r="H188" i="7"/>
  <c r="C168" i="7"/>
  <c r="H168" i="7"/>
  <c r="C169" i="7"/>
  <c r="U169" i="7" s="1"/>
  <c r="H169" i="7"/>
  <c r="C170" i="7"/>
  <c r="U170" i="7"/>
  <c r="H170" i="7"/>
  <c r="C172" i="7"/>
  <c r="U172" i="7"/>
  <c r="H172" i="7"/>
  <c r="C173" i="7"/>
  <c r="U173" i="7"/>
  <c r="H173" i="7"/>
  <c r="C174" i="7"/>
  <c r="U174" i="7" s="1"/>
  <c r="H174" i="7"/>
  <c r="C162" i="7"/>
  <c r="U162" i="7" s="1"/>
  <c r="H162" i="7"/>
  <c r="H154" i="7"/>
  <c r="C154" i="7"/>
  <c r="U154" i="7"/>
  <c r="H153" i="7"/>
  <c r="C153" i="7"/>
  <c r="U153" i="7"/>
  <c r="H161" i="7"/>
  <c r="C158" i="7"/>
  <c r="U158" i="7"/>
  <c r="H151" i="7"/>
  <c r="H146" i="7"/>
  <c r="C146" i="7"/>
  <c r="U146" i="7"/>
  <c r="C152" i="7"/>
  <c r="U152" i="7" s="1"/>
  <c r="H152" i="7"/>
  <c r="C155" i="7"/>
  <c r="U155" i="7" s="1"/>
  <c r="H155" i="7"/>
  <c r="H165" i="7" s="1"/>
  <c r="C156" i="7"/>
  <c r="U156" i="7"/>
  <c r="H156" i="7"/>
  <c r="C157" i="7"/>
  <c r="U157" i="7" s="1"/>
  <c r="H157" i="7"/>
  <c r="H158" i="7"/>
  <c r="C159" i="7"/>
  <c r="U159" i="7" s="1"/>
  <c r="H159" i="7"/>
  <c r="C160" i="7"/>
  <c r="U160" i="7" s="1"/>
  <c r="H160" i="7"/>
  <c r="C161" i="7"/>
  <c r="U161" i="7" s="1"/>
  <c r="C163" i="7"/>
  <c r="U163" i="7" s="1"/>
  <c r="H163" i="7"/>
  <c r="C144" i="7"/>
  <c r="U144" i="7" s="1"/>
  <c r="C145" i="7"/>
  <c r="U145" i="7"/>
  <c r="H144" i="7"/>
  <c r="H145" i="7"/>
  <c r="C135" i="7"/>
  <c r="H135" i="7"/>
  <c r="H136" i="7"/>
  <c r="C137" i="7"/>
  <c r="U137" i="7" s="1"/>
  <c r="H137" i="7"/>
  <c r="C138" i="7"/>
  <c r="U138" i="7"/>
  <c r="H138" i="7"/>
  <c r="C139" i="7"/>
  <c r="U139" i="7"/>
  <c r="H139" i="7"/>
  <c r="C120" i="7"/>
  <c r="U120" i="7"/>
  <c r="H120" i="7"/>
  <c r="C119" i="7"/>
  <c r="U119" i="7" s="1"/>
  <c r="H119" i="7"/>
  <c r="C125" i="7"/>
  <c r="U125" i="7" s="1"/>
  <c r="H125" i="7"/>
  <c r="C126" i="7"/>
  <c r="U126" i="7" s="1"/>
  <c r="H126" i="7"/>
  <c r="H132" i="7" s="1"/>
  <c r="C127" i="7"/>
  <c r="U127" i="7"/>
  <c r="H127" i="7"/>
  <c r="C128" i="7"/>
  <c r="U128" i="7" s="1"/>
  <c r="H128" i="7"/>
  <c r="C129" i="7"/>
  <c r="U129" i="7"/>
  <c r="H129" i="7"/>
  <c r="C130" i="7"/>
  <c r="U130" i="7"/>
  <c r="H130" i="7"/>
  <c r="H110" i="7"/>
  <c r="C110" i="7"/>
  <c r="U110" i="7" s="1"/>
  <c r="C111" i="7"/>
  <c r="U111" i="7" s="1"/>
  <c r="H111" i="7"/>
  <c r="C112" i="7"/>
  <c r="U112" i="7" s="1"/>
  <c r="H112" i="7"/>
  <c r="C113" i="7"/>
  <c r="U113" i="7" s="1"/>
  <c r="H113" i="7"/>
  <c r="H122" i="7" s="1"/>
  <c r="C114" i="7"/>
  <c r="U114" i="7"/>
  <c r="H114" i="7"/>
  <c r="C115" i="7"/>
  <c r="U115" i="7" s="1"/>
  <c r="H115" i="7"/>
  <c r="C116" i="7"/>
  <c r="U116" i="7"/>
  <c r="H116" i="7"/>
  <c r="C117" i="7"/>
  <c r="U117" i="7"/>
  <c r="H117" i="7"/>
  <c r="C118" i="7"/>
  <c r="U118" i="7"/>
  <c r="H118" i="7"/>
  <c r="E61" i="1"/>
  <c r="C99" i="7"/>
  <c r="U99" i="7"/>
  <c r="H99" i="7"/>
  <c r="C100" i="7"/>
  <c r="U100" i="7" s="1"/>
  <c r="H100" i="7"/>
  <c r="C101" i="7"/>
  <c r="U101" i="7"/>
  <c r="H101" i="7"/>
  <c r="C102" i="7"/>
  <c r="U102" i="7"/>
  <c r="H102" i="7"/>
  <c r="C103" i="7"/>
  <c r="U103" i="7"/>
  <c r="H103" i="7"/>
  <c r="C104" i="7"/>
  <c r="U104" i="7" s="1"/>
  <c r="H104" i="7"/>
  <c r="C105" i="7"/>
  <c r="U105" i="7" s="1"/>
  <c r="H105" i="7"/>
  <c r="U25" i="7"/>
  <c r="U26" i="7"/>
  <c r="U27" i="7"/>
  <c r="U28" i="7"/>
  <c r="U30" i="7"/>
  <c r="C43" i="7"/>
  <c r="U43" i="7" s="1"/>
  <c r="U44" i="7"/>
  <c r="C72" i="7"/>
  <c r="H72" i="7"/>
  <c r="H83" i="7" s="1"/>
  <c r="C73" i="7"/>
  <c r="U73" i="7"/>
  <c r="H73" i="7"/>
  <c r="C74" i="7"/>
  <c r="U74" i="7" s="1"/>
  <c r="H74" i="7"/>
  <c r="C75" i="7"/>
  <c r="U75" i="7"/>
  <c r="H75" i="7"/>
  <c r="C76" i="7"/>
  <c r="U76" i="7"/>
  <c r="H76" i="7"/>
  <c r="C77" i="7"/>
  <c r="U77" i="7"/>
  <c r="H77" i="7"/>
  <c r="C78" i="7"/>
  <c r="U78" i="7" s="1"/>
  <c r="H78" i="7"/>
  <c r="C79" i="7"/>
  <c r="U79" i="7" s="1"/>
  <c r="H79" i="7"/>
  <c r="C80" i="7"/>
  <c r="U80" i="7" s="1"/>
  <c r="H80" i="7"/>
  <c r="C85" i="7"/>
  <c r="U85" i="7" s="1"/>
  <c r="H85" i="7"/>
  <c r="C86" i="7"/>
  <c r="U86" i="7" s="1"/>
  <c r="H86" i="7"/>
  <c r="C87" i="7"/>
  <c r="H87" i="7"/>
  <c r="C88" i="7"/>
  <c r="H88" i="7"/>
  <c r="C91" i="7"/>
  <c r="H91" i="7"/>
  <c r="C92" i="7"/>
  <c r="H92" i="7"/>
  <c r="C89" i="7"/>
  <c r="H89" i="7"/>
  <c r="H90" i="7"/>
  <c r="C93" i="7"/>
  <c r="H93" i="7"/>
  <c r="C94" i="7"/>
  <c r="H94" i="7"/>
  <c r="E31" i="1"/>
  <c r="H167" i="7"/>
  <c r="H176" i="7" s="1"/>
  <c r="H150" i="7"/>
  <c r="H143" i="7"/>
  <c r="H148" i="7" s="1"/>
  <c r="H134" i="7"/>
  <c r="H124" i="7"/>
  <c r="H109" i="7"/>
  <c r="H98" i="7"/>
  <c r="H107" i="7" s="1"/>
  <c r="D62" i="1"/>
  <c r="E62" i="1" s="1"/>
  <c r="C98" i="7"/>
  <c r="C109" i="7"/>
  <c r="U109" i="7" s="1"/>
  <c r="C124" i="7"/>
  <c r="U124" i="7"/>
  <c r="C134" i="7"/>
  <c r="U134" i="7" s="1"/>
  <c r="C143" i="7"/>
  <c r="U143" i="7"/>
  <c r="C150" i="7"/>
  <c r="U150" i="7"/>
  <c r="C167" i="7"/>
  <c r="U167" i="7"/>
  <c r="C178" i="7"/>
  <c r="U178" i="7" s="1"/>
  <c r="H10" i="1"/>
  <c r="H15" i="1" s="1"/>
  <c r="H31" i="1"/>
  <c r="H29" i="1"/>
  <c r="E10" i="1"/>
  <c r="E15" i="1" s="1"/>
  <c r="J10" i="1"/>
  <c r="J15" i="1" s="1"/>
  <c r="J31" i="1"/>
  <c r="J29" i="1"/>
  <c r="K31" i="1"/>
  <c r="K15" i="1"/>
  <c r="L10" i="1"/>
  <c r="L15" i="1" s="1"/>
  <c r="M10" i="1"/>
  <c r="M15" i="1" s="1"/>
  <c r="M33" i="1" s="1"/>
  <c r="N15" i="1"/>
  <c r="O15" i="1"/>
  <c r="N31" i="1"/>
  <c r="M31" i="1"/>
  <c r="L31" i="1"/>
  <c r="M29" i="1"/>
  <c r="L29" i="1"/>
  <c r="E29" i="1"/>
  <c r="G33" i="1"/>
  <c r="G37" i="1" s="1"/>
  <c r="U183" i="7"/>
  <c r="U168" i="7"/>
  <c r="C151" i="7"/>
  <c r="U151" i="7"/>
  <c r="C136" i="7"/>
  <c r="U136" i="7" s="1"/>
  <c r="U135" i="7"/>
  <c r="C176" i="7"/>
  <c r="C132" i="7"/>
  <c r="H141" i="7"/>
  <c r="C148" i="7"/>
  <c r="C90" i="7"/>
  <c r="U72" i="7"/>
  <c r="U98" i="7"/>
  <c r="C141" i="7"/>
  <c r="Q14" i="7" l="1"/>
  <c r="D27" i="1" s="1"/>
  <c r="F27" i="1" s="1"/>
  <c r="M14" i="7"/>
  <c r="D22" i="1" s="1"/>
  <c r="F22" i="1" s="1"/>
  <c r="H12" i="7"/>
  <c r="H7" i="7"/>
  <c r="E14" i="7"/>
  <c r="D9" i="1" s="1"/>
  <c r="F9" i="1" s="1"/>
  <c r="H8" i="7"/>
  <c r="O14" i="7"/>
  <c r="D25" i="1" s="1"/>
  <c r="F25" i="1" s="1"/>
  <c r="H11" i="7"/>
  <c r="H6" i="7"/>
  <c r="C3" i="7"/>
  <c r="H10" i="7"/>
  <c r="H13" i="7"/>
  <c r="P14" i="7"/>
  <c r="D26" i="1" s="1"/>
  <c r="F26" i="1" s="1"/>
  <c r="J14" i="7"/>
  <c r="D19" i="1" s="1"/>
  <c r="F19" i="1" s="1"/>
  <c r="H2" i="7"/>
  <c r="L14" i="7"/>
  <c r="D21" i="1" s="1"/>
  <c r="F21" i="1" s="1"/>
  <c r="H4" i="7"/>
  <c r="C4" i="7"/>
  <c r="N14" i="7"/>
  <c r="D23" i="1" s="1"/>
  <c r="H3" i="7"/>
  <c r="C11" i="7"/>
  <c r="C122" i="7"/>
  <c r="F14" i="7"/>
  <c r="D12" i="1" s="1"/>
  <c r="F12" i="1" s="1"/>
  <c r="C41" i="7"/>
  <c r="G14" i="7"/>
  <c r="D13" i="1" s="1"/>
  <c r="F13" i="1" s="1"/>
  <c r="C107" i="7"/>
  <c r="C70" i="7"/>
  <c r="C190" i="7"/>
  <c r="C83" i="7"/>
  <c r="K14" i="7"/>
  <c r="D20" i="1" s="1"/>
  <c r="F20" i="1" s="1"/>
  <c r="C165" i="7"/>
  <c r="H96" i="7"/>
  <c r="R14" i="7"/>
  <c r="D28" i="1" s="1"/>
  <c r="F28" i="1" s="1"/>
  <c r="H5" i="7"/>
  <c r="C5" i="7"/>
  <c r="D14" i="7"/>
  <c r="D8" i="1" s="1"/>
  <c r="D10" i="1" s="1"/>
  <c r="F10" i="1" s="1"/>
  <c r="C96" i="7"/>
  <c r="T85" i="7"/>
  <c r="T86" i="7" s="1"/>
  <c r="T98" i="7" s="1"/>
  <c r="T99" i="7" s="1"/>
  <c r="T100" i="7" s="1"/>
  <c r="T101" i="7" s="1"/>
  <c r="T102" i="7" s="1"/>
  <c r="T103" i="7" s="1"/>
  <c r="T104" i="7" s="1"/>
  <c r="T105" i="7" s="1"/>
  <c r="T109" i="7" s="1"/>
  <c r="T110" i="7" s="1"/>
  <c r="T111" i="7" s="1"/>
  <c r="T112" i="7" s="1"/>
  <c r="T113" i="7" s="1"/>
  <c r="T114" i="7" s="1"/>
  <c r="T115" i="7" s="1"/>
  <c r="T116" i="7" s="1"/>
  <c r="T117" i="7" s="1"/>
  <c r="T118" i="7" s="1"/>
  <c r="T119" i="7" s="1"/>
  <c r="T120" i="7" s="1"/>
  <c r="T124" i="7" s="1"/>
  <c r="T125" i="7" s="1"/>
  <c r="T126" i="7" s="1"/>
  <c r="T127" i="7" s="1"/>
  <c r="T128" i="7" s="1"/>
  <c r="T129" i="7" s="1"/>
  <c r="T130" i="7" s="1"/>
  <c r="T134" i="7" s="1"/>
  <c r="T135" i="7" s="1"/>
  <c r="T136" i="7" s="1"/>
  <c r="T137" i="7" s="1"/>
  <c r="T138" i="7" s="1"/>
  <c r="T139" i="7" s="1"/>
  <c r="T143" i="7" s="1"/>
  <c r="T144" i="7" s="1"/>
  <c r="T145" i="7" s="1"/>
  <c r="T146" i="7" s="1"/>
  <c r="T150" i="7" s="1"/>
  <c r="T151" i="7" s="1"/>
  <c r="T152" i="7" s="1"/>
  <c r="T153" i="7" s="1"/>
  <c r="T154" i="7" s="1"/>
  <c r="T155" i="7" s="1"/>
  <c r="T156" i="7" s="1"/>
  <c r="T157" i="7" s="1"/>
  <c r="T158" i="7" s="1"/>
  <c r="T159" i="7" s="1"/>
  <c r="T160" i="7" s="1"/>
  <c r="T161" i="7" s="1"/>
  <c r="T162" i="7" s="1"/>
  <c r="T163" i="7" s="1"/>
  <c r="T167" i="7" s="1"/>
  <c r="T168" i="7" s="1"/>
  <c r="T169" i="7" s="1"/>
  <c r="T170" i="7" s="1"/>
  <c r="T171" i="7" s="1"/>
  <c r="T172" i="7" s="1"/>
  <c r="T173" i="7" s="1"/>
  <c r="T174" i="7" s="1"/>
  <c r="T178" i="7" s="1"/>
  <c r="T179" i="7" s="1"/>
  <c r="T180" i="7" s="1"/>
  <c r="T181" i="7" s="1"/>
  <c r="T182" i="7" s="1"/>
  <c r="T183" i="7" s="1"/>
  <c r="T184" i="7" s="1"/>
  <c r="T185" i="7" s="1"/>
  <c r="T186" i="7" s="1"/>
  <c r="T187" i="7" s="1"/>
  <c r="T188" i="7" s="1"/>
  <c r="H33" i="1"/>
  <c r="H37" i="1" s="1"/>
  <c r="J33" i="1"/>
  <c r="N33" i="1"/>
  <c r="E33" i="1"/>
  <c r="L33" i="1"/>
  <c r="G55" i="1"/>
  <c r="D35" i="1"/>
  <c r="G38" i="1"/>
  <c r="F23" i="1"/>
  <c r="E54" i="1"/>
  <c r="D34" i="1" s="1"/>
  <c r="C14" i="7" l="1"/>
  <c r="C17" i="7" s="1"/>
  <c r="D31" i="1"/>
  <c r="F31" i="1" s="1"/>
  <c r="H14" i="7"/>
  <c r="D17" i="7" s="1"/>
  <c r="E17" i="7" s="1"/>
  <c r="F42" i="1" s="1"/>
  <c r="F54" i="1" s="1"/>
  <c r="D29" i="1"/>
  <c r="F29" i="1" s="1"/>
  <c r="D15" i="1"/>
  <c r="F15" i="1" s="1"/>
  <c r="F8" i="1"/>
  <c r="D33" i="1" l="1"/>
  <c r="D37" i="1" s="1"/>
  <c r="D38" i="1" s="1"/>
</calcChain>
</file>

<file path=xl/sharedStrings.xml><?xml version="1.0" encoding="utf-8"?>
<sst xmlns="http://schemas.openxmlformats.org/spreadsheetml/2006/main" count="265" uniqueCount="160">
  <si>
    <t>Revenue</t>
  </si>
  <si>
    <t>2021 Actual</t>
  </si>
  <si>
    <t>Percent</t>
  </si>
  <si>
    <t>2020 Actual</t>
  </si>
  <si>
    <t>2019 Actual</t>
  </si>
  <si>
    <t>2018 Actual</t>
  </si>
  <si>
    <t>2017 Actual</t>
    <phoneticPr fontId="0" type="noConversion"/>
  </si>
  <si>
    <t>2016 Actual</t>
    <phoneticPr fontId="0" type="noConversion"/>
  </si>
  <si>
    <t>Member Dues</t>
  </si>
  <si>
    <t>Life</t>
  </si>
  <si>
    <t>Subtotal Dues</t>
  </si>
  <si>
    <t>Total Revenue</t>
  </si>
  <si>
    <t>Expenses</t>
  </si>
  <si>
    <t>Lobbying &amp; Legal</t>
  </si>
  <si>
    <t>Member Renew, Recruit, F'raising</t>
  </si>
  <si>
    <t>Board</t>
  </si>
  <si>
    <t>Insurance</t>
  </si>
  <si>
    <t>Board Travel</t>
  </si>
  <si>
    <t>n/a</t>
  </si>
  <si>
    <t>PayPal + Credit Card Fees</t>
  </si>
  <si>
    <t>Subtotal Administration</t>
    <phoneticPr fontId="0" type="noConversion"/>
  </si>
  <si>
    <t>Total Expenses</t>
  </si>
  <si>
    <t>Gain (Loss) Income Minus Expenses</t>
  </si>
  <si>
    <t>Gain Investment Interest</t>
    <phoneticPr fontId="0" type="noConversion"/>
  </si>
  <si>
    <t>Assets Beginning of Year</t>
    <phoneticPr fontId="0" type="noConversion"/>
  </si>
  <si>
    <t>Assets Year to Date</t>
    <phoneticPr fontId="0" type="noConversion"/>
  </si>
  <si>
    <t>Assets Summary</t>
  </si>
  <si>
    <t>Current</t>
    <phoneticPr fontId="0" type="noConversion"/>
  </si>
  <si>
    <t>Begin Year</t>
    <phoneticPr fontId="0" type="noConversion"/>
  </si>
  <si>
    <t>Interest</t>
    <phoneticPr fontId="0" type="noConversion"/>
  </si>
  <si>
    <t>Valley Bank Checking Account</t>
  </si>
  <si>
    <t>RMCU Savings</t>
  </si>
  <si>
    <t>Total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</si>
  <si>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</si>
  <si>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</si>
  <si>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</si>
  <si>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</si>
  <si>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</si>
  <si>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</si>
  <si>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</si>
  <si>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</si>
  <si>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</si>
  <si>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</si>
  <si>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Board Insurance</t>
    <phoneticPr fontId="2" type="noConversion"/>
  </si>
  <si>
    <t>PayPal + Credit Card</t>
  </si>
  <si>
    <t>One, Two or Three Years</t>
  </si>
  <si>
    <t>Donations</t>
  </si>
  <si>
    <t>2022 Actual</t>
  </si>
  <si>
    <t>*</t>
  </si>
  <si>
    <t>Vanguard Ultra Short Term Bond Fund</t>
  </si>
  <si>
    <t>Vanguard Inflation Protected Securities Fund</t>
  </si>
  <si>
    <t>2023 Actual</t>
  </si>
  <si>
    <t>$26,825 </t>
  </si>
  <si>
    <t>January</t>
  </si>
  <si>
    <t>February</t>
  </si>
  <si>
    <t xml:space="preserve"> Note that CD interest income will be reported upon redemption.</t>
  </si>
  <si>
    <t>RMCU Money Market (1%)</t>
  </si>
  <si>
    <t>Note: This CD closed to additional investment.</t>
  </si>
  <si>
    <t>Notes</t>
  </si>
  <si>
    <t>Interest</t>
  </si>
  <si>
    <t>Donation</t>
  </si>
  <si>
    <t>Valley Begin Bal</t>
  </si>
  <si>
    <t>Balance</t>
  </si>
  <si>
    <t>Interest - Valley only</t>
  </si>
  <si>
    <t>2024 Actual</t>
  </si>
  <si>
    <t>Travel</t>
  </si>
  <si>
    <t>see above</t>
  </si>
  <si>
    <t>na</t>
  </si>
  <si>
    <t>Percent Elapsed:</t>
  </si>
  <si>
    <t>As of:</t>
  </si>
  <si>
    <t>Contracted Services</t>
  </si>
  <si>
    <t>Contracted Lobbying and Legal</t>
  </si>
  <si>
    <t>Other</t>
  </si>
  <si>
    <t>Contracted Admin</t>
  </si>
  <si>
    <t>Contracted Other</t>
  </si>
  <si>
    <t>Operating</t>
  </si>
  <si>
    <t>Board Operating</t>
  </si>
  <si>
    <t>81-040-0994</t>
  </si>
  <si>
    <t>Maturity</t>
  </si>
  <si>
    <t>Rate</t>
  </si>
  <si>
    <t>Administrative</t>
  </si>
  <si>
    <t>PO Box 603 Helena MT 59624</t>
  </si>
  <si>
    <t xml:space="preserve">Member Outreach (Education) </t>
  </si>
  <si>
    <t>Member Mailings</t>
  </si>
  <si>
    <t>Contracted Member Outreach</t>
  </si>
  <si>
    <t>Contracted Member Recruitment</t>
  </si>
  <si>
    <t>Matured CD RMCU 15 mo</t>
  </si>
  <si>
    <t>Matured CD RMCU 12 mo</t>
  </si>
  <si>
    <t>increase</t>
  </si>
  <si>
    <t>2025 Actual</t>
  </si>
  <si>
    <t>2025 Budget</t>
  </si>
  <si>
    <t>AMRPE 2025 Financial Report</t>
  </si>
  <si>
    <t>CD RMCU 24 mo</t>
  </si>
  <si>
    <t>matured</t>
  </si>
  <si>
    <t>Batch 811</t>
  </si>
  <si>
    <t>Batch 812</t>
  </si>
  <si>
    <t>Batch 813</t>
  </si>
  <si>
    <t>Batch 814</t>
  </si>
  <si>
    <t>Batch 815</t>
  </si>
  <si>
    <t>Batch 816</t>
  </si>
  <si>
    <t>Batch 817</t>
  </si>
  <si>
    <t>Batch 818</t>
  </si>
  <si>
    <t>Batch 820</t>
  </si>
  <si>
    <t>Batch 821</t>
  </si>
  <si>
    <t>Batch 822</t>
  </si>
  <si>
    <t>Batch 823</t>
  </si>
  <si>
    <t>Batch 824</t>
  </si>
  <si>
    <t>Batch 825</t>
  </si>
  <si>
    <t>Batch 826</t>
  </si>
  <si>
    <t>Batch 827</t>
  </si>
  <si>
    <t>Batch 828</t>
  </si>
  <si>
    <t>Batch 829</t>
  </si>
  <si>
    <t>Batch P169</t>
  </si>
  <si>
    <t>Batch P170</t>
  </si>
  <si>
    <t>Batch P171</t>
  </si>
  <si>
    <t>Batch P172</t>
  </si>
  <si>
    <t>Batch 830</t>
  </si>
  <si>
    <t>Batch 831</t>
  </si>
  <si>
    <t>Batch 832</t>
  </si>
  <si>
    <t>Batch 833</t>
  </si>
  <si>
    <t>Batch 834</t>
  </si>
  <si>
    <t>Batch 835</t>
  </si>
  <si>
    <t>Batch 836</t>
  </si>
  <si>
    <t>Batch 837</t>
  </si>
  <si>
    <t>Batch 838</t>
  </si>
  <si>
    <t>Action Print Renewal Mailing</t>
  </si>
  <si>
    <t>CMS bill for Dec Activity</t>
  </si>
  <si>
    <t>x</t>
  </si>
  <si>
    <t>Reconiled</t>
  </si>
  <si>
    <t>Batch 839</t>
  </si>
  <si>
    <t>Batch P173</t>
  </si>
  <si>
    <t>Batch 840</t>
  </si>
  <si>
    <t>Batch 841</t>
  </si>
  <si>
    <t>Batch 842</t>
  </si>
  <si>
    <t>Batch 843</t>
  </si>
  <si>
    <t>Batch 844</t>
  </si>
  <si>
    <t>Batch 845</t>
  </si>
  <si>
    <t>CMS January Activity</t>
  </si>
  <si>
    <t>BKBH Retainer Jan</t>
  </si>
  <si>
    <t>Reconciled</t>
  </si>
  <si>
    <t>Batch 846</t>
  </si>
  <si>
    <t>Budget Approved: February 18, 2025</t>
  </si>
  <si>
    <t>Batch 848</t>
  </si>
  <si>
    <t>Batch P174</t>
  </si>
  <si>
    <t>CMS February Activity</t>
  </si>
  <si>
    <t>Batch 847</t>
  </si>
  <si>
    <t>Tic and Ties</t>
  </si>
  <si>
    <t>Batch 849</t>
  </si>
  <si>
    <t>Batch 850</t>
  </si>
  <si>
    <t>CD RMCU 12 mo</t>
  </si>
  <si>
    <t>CD RMCU 30 mo</t>
  </si>
  <si>
    <t>CD RMCU 36 mo</t>
  </si>
  <si>
    <t>Batch 851</t>
  </si>
  <si>
    <t>Batch P175</t>
  </si>
  <si>
    <t>Batch 852</t>
  </si>
  <si>
    <t>Batch P176</t>
  </si>
  <si>
    <t>BKBH Feb Mar Pmt</t>
  </si>
  <si>
    <t>CMS March Activity</t>
  </si>
  <si>
    <t>CD Valley 3 mo</t>
  </si>
  <si>
    <t>Batch 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</si>
</sst>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[$-409]mmmm\ d\,\ yy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43" fontId="4" fillId="0" borderId="0" xfId="0" applyNumberFormat="1" applyFont="1"/>
    <xf numFmtId="14" fontId="4" fillId="0" borderId="0" xfId="0" applyNumberFormat="1" applyFont="1"/>
    <xf numFmtId="43" fontId="4" fillId="2" borderId="0" xfId="0" applyNumberFormat="1" applyFont="1" applyFill="1"/>
    <xf numFmtId="43" fontId="4" fillId="3" borderId="0" xfId="0" quotePrefix="1" applyNumberFormat="1" applyFont="1" applyFill="1"/>
    <xf numFmtId="43" fontId="6" fillId="0" borderId="1" xfId="0" applyNumberFormat="1" applyFont="1" applyBorder="1" applyAlignment="1">
      <alignment horizontal="center" wrapText="1"/>
    </xf>
    <xf numFmtId="43" fontId="5" fillId="0" borderId="1" xfId="0" applyNumberFormat="1" applyFont="1" applyBorder="1" applyAlignment="1" applyProtection="1">
      <alignment horizontal="center" wrapText="1"/>
      <protection locked="0"/>
    </xf>
    <xf numFmtId="43" fontId="7" fillId="0" borderId="0" xfId="0" applyNumberFormat="1" applyFont="1"/>
    <xf numFmtId="43" fontId="7" fillId="2" borderId="0" xfId="0" applyNumberFormat="1" applyFont="1" applyFill="1"/>
    <xf numFmtId="43" fontId="4" fillId="0" borderId="2" xfId="0" applyNumberFormat="1" applyFont="1" applyBorder="1"/>
    <xf numFmtId="43" fontId="7" fillId="0" borderId="2" xfId="0" applyNumberFormat="1" applyFont="1" applyBorder="1"/>
    <xf numFmtId="43" fontId="8" fillId="0" borderId="1" xfId="0" applyNumberFormat="1" applyFont="1" applyBorder="1" applyAlignment="1">
      <alignment horizontal="center"/>
    </xf>
    <xf numFmtId="0" fontId="4" fillId="0" borderId="0" xfId="0" applyFont="1"/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6" fontId="5" fillId="0" borderId="0" xfId="0" applyNumberFormat="1" applyFont="1" applyProtection="1">
      <protection locked="0"/>
    </xf>
    <xf numFmtId="15" fontId="5" fillId="0" borderId="0" xfId="0" applyNumberFormat="1" applyFont="1" applyProtection="1">
      <protection locked="0"/>
    </xf>
    <xf numFmtId="14" fontId="5" fillId="0" borderId="0" xfId="0" applyNumberFormat="1" applyFont="1" applyProtection="1">
      <protection locked="0"/>
    </xf>
    <xf numFmtId="14" fontId="9" fillId="0" borderId="0" xfId="0" applyNumberFormat="1" applyFont="1" applyProtection="1">
      <protection locked="0"/>
    </xf>
    <xf numFmtId="10" fontId="5" fillId="0" borderId="0" xfId="0" applyNumberFormat="1" applyFont="1" applyAlignment="1" applyProtection="1">
      <alignment horizontal="center"/>
      <protection locked="0"/>
    </xf>
    <xf numFmtId="44" fontId="9" fillId="0" borderId="0" xfId="2" applyFont="1" applyFill="1" applyBorder="1" applyAlignment="1" applyProtection="1">
      <protection locked="0"/>
    </xf>
    <xf numFmtId="44" fontId="5" fillId="0" borderId="0" xfId="2" applyFont="1" applyFill="1" applyBorder="1" applyAlignment="1" applyProtection="1">
      <protection locked="0"/>
    </xf>
    <xf numFmtId="10" fontId="5" fillId="0" borderId="0" xfId="0" applyNumberFormat="1" applyFont="1"/>
    <xf numFmtId="0" fontId="5" fillId="0" borderId="0" xfId="0" applyFont="1"/>
    <xf numFmtId="6" fontId="5" fillId="0" borderId="0" xfId="0" applyNumberFormat="1" applyFont="1"/>
    <xf numFmtId="43" fontId="5" fillId="0" borderId="0" xfId="1" applyFont="1" applyBorder="1"/>
    <xf numFmtId="10" fontId="5" fillId="0" borderId="0" xfId="3" applyNumberFormat="1" applyFont="1" applyBorder="1"/>
    <xf numFmtId="43" fontId="5" fillId="0" borderId="0" xfId="3" applyNumberFormat="1" applyFont="1" applyBorder="1"/>
    <xf numFmtId="43" fontId="5" fillId="0" borderId="0" xfId="0" applyNumberFormat="1" applyFont="1"/>
    <xf numFmtId="0" fontId="9" fillId="0" borderId="0" xfId="0" applyFont="1" applyAlignment="1" applyProtection="1">
      <alignment horizontal="center"/>
      <protection locked="0"/>
    </xf>
    <xf numFmtId="43" fontId="5" fillId="0" borderId="0" xfId="1" applyFont="1" applyFill="1" applyBorder="1" applyAlignment="1" applyProtection="1">
      <protection locked="0"/>
    </xf>
    <xf numFmtId="43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43" fontId="5" fillId="0" borderId="0" xfId="3" applyNumberFormat="1" applyFont="1" applyBorder="1" applyAlignment="1">
      <alignment horizontal="center"/>
    </xf>
    <xf numFmtId="43" fontId="9" fillId="0" borderId="0" xfId="0" applyNumberFormat="1" applyFont="1" applyProtection="1">
      <protection locked="0"/>
    </xf>
    <xf numFmtId="43" fontId="5" fillId="0" borderId="0" xfId="1" applyFont="1" applyBorder="1" applyAlignment="1">
      <alignment horizontal="right"/>
    </xf>
    <xf numFmtId="43" fontId="5" fillId="0" borderId="0" xfId="3" applyNumberFormat="1" applyFont="1" applyBorder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right"/>
      <protection locked="0"/>
    </xf>
    <xf numFmtId="10" fontId="5" fillId="0" borderId="0" xfId="0" applyNumberFormat="1" applyFont="1" applyAlignment="1" applyProtection="1">
      <alignment horizontal="right"/>
      <protection locked="0"/>
    </xf>
    <xf numFmtId="43" fontId="9" fillId="0" borderId="0" xfId="0" applyNumberFormat="1" applyFont="1" applyAlignment="1" applyProtection="1">
      <alignment horizontal="right"/>
      <protection locked="0"/>
    </xf>
    <xf numFmtId="10" fontId="9" fillId="0" borderId="0" xfId="0" applyNumberFormat="1" applyFont="1" applyAlignment="1" applyProtection="1">
      <alignment horizontal="right"/>
      <protection locked="0"/>
    </xf>
    <xf numFmtId="43" fontId="9" fillId="0" borderId="0" xfId="1" applyFont="1" applyFill="1" applyBorder="1" applyAlignment="1" applyProtection="1">
      <alignment horizontal="right"/>
      <protection locked="0"/>
    </xf>
    <xf numFmtId="43" fontId="5" fillId="0" borderId="0" xfId="1" applyFont="1" applyFill="1" applyBorder="1" applyAlignment="1" applyProtection="1">
      <alignment horizontal="right"/>
      <protection locked="0"/>
    </xf>
    <xf numFmtId="10" fontId="5" fillId="0" borderId="0" xfId="1" applyNumberFormat="1" applyFont="1" applyFill="1" applyBorder="1" applyAlignment="1" applyProtection="1">
      <alignment horizontal="right"/>
      <protection locked="0"/>
    </xf>
    <xf numFmtId="6" fontId="9" fillId="0" borderId="0" xfId="0" applyNumberFormat="1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center"/>
      <protection locked="0"/>
    </xf>
    <xf numFmtId="6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165" fontId="5" fillId="0" borderId="0" xfId="0" applyNumberFormat="1" applyFont="1" applyAlignment="1" applyProtection="1">
      <alignment horizontal="right"/>
      <protection locked="0"/>
    </xf>
    <xf numFmtId="43" fontId="5" fillId="0" borderId="0" xfId="0" applyNumberFormat="1" applyFont="1" applyAlignment="1" applyProtection="1">
      <alignment horizontal="left"/>
      <protection locked="0"/>
    </xf>
    <xf numFmtId="43" fontId="4" fillId="0" borderId="0" xfId="0" applyNumberFormat="1" applyFont="1" applyAlignment="1">
      <alignment horizontal="right"/>
    </xf>
    <xf numFmtId="6" fontId="5" fillId="0" borderId="0" xfId="0" applyNumberFormat="1" applyFont="1" applyAlignment="1" applyProtection="1">
      <alignment horizontal="right"/>
      <protection locked="0"/>
    </xf>
    <xf numFmtId="43" fontId="9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43" fontId="4" fillId="0" borderId="0" xfId="0" applyNumberFormat="1" applyFont="1" applyAlignment="1">
      <alignment horizontal="center"/>
    </xf>
    <xf numFmtId="10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44" fontId="9" fillId="0" borderId="1" xfId="2" applyFont="1" applyFill="1" applyBorder="1" applyAlignment="1" applyProtection="1">
      <alignment horizontal="center" wrapText="1"/>
      <protection locked="0"/>
    </xf>
    <xf numFmtId="44" fontId="9" fillId="0" borderId="1" xfId="2" applyFont="1" applyBorder="1" applyAlignment="1">
      <alignment horizontal="center" wrapText="1"/>
    </xf>
    <xf numFmtId="6" fontId="9" fillId="0" borderId="1" xfId="2" applyNumberFormat="1" applyFont="1" applyFill="1" applyBorder="1" applyAlignment="1" applyProtection="1">
      <alignment horizontal="center" wrapText="1"/>
      <protection locked="0"/>
    </xf>
    <xf numFmtId="43" fontId="5" fillId="0" borderId="1" xfId="1" applyFont="1" applyBorder="1"/>
    <xf numFmtId="43" fontId="5" fillId="0" borderId="1" xfId="3" applyNumberFormat="1" applyFont="1" applyBorder="1"/>
    <xf numFmtId="43" fontId="5" fillId="0" borderId="1" xfId="0" applyNumberFormat="1" applyFont="1" applyBorder="1"/>
    <xf numFmtId="43" fontId="9" fillId="0" borderId="2" xfId="1" applyFont="1" applyFill="1" applyBorder="1" applyAlignment="1" applyProtection="1">
      <protection locked="0"/>
    </xf>
    <xf numFmtId="43" fontId="5" fillId="0" borderId="1" xfId="1" applyFont="1" applyFill="1" applyBorder="1" applyAlignment="1" applyProtection="1">
      <protection locked="0"/>
    </xf>
    <xf numFmtId="43" fontId="9" fillId="0" borderId="2" xfId="3" applyNumberFormat="1" applyFont="1" applyBorder="1"/>
    <xf numFmtId="43" fontId="9" fillId="0" borderId="2" xfId="0" applyNumberFormat="1" applyFont="1" applyBorder="1" applyProtection="1">
      <protection locked="0"/>
    </xf>
    <xf numFmtId="43" fontId="5" fillId="0" borderId="1" xfId="0" applyNumberFormat="1" applyFont="1" applyBorder="1" applyAlignment="1" applyProtection="1">
      <alignment horizontal="right"/>
      <protection locked="0"/>
    </xf>
    <xf numFmtId="43" fontId="9" fillId="0" borderId="0" xfId="1" applyFont="1" applyBorder="1" applyAlignment="1">
      <alignment horizontal="right"/>
    </xf>
    <xf numFmtId="14" fontId="5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right"/>
      <protection locked="0"/>
    </xf>
    <xf numFmtId="10" fontId="9" fillId="0" borderId="0" xfId="3" applyNumberFormat="1" applyFont="1" applyBorder="1"/>
    <xf numFmtId="14" fontId="4" fillId="0" borderId="0" xfId="0" applyNumberFormat="1" applyFont="1" applyAlignment="1">
      <alignment horizontal="center"/>
    </xf>
    <xf numFmtId="43" fontId="5" fillId="0" borderId="0" xfId="0" applyNumberFormat="1" applyFont="1" applyAlignment="1" applyProtection="1">
      <alignment horizontal="center" wrapText="1"/>
      <protection locked="0"/>
    </xf>
    <xf numFmtId="43" fontId="10" fillId="0" borderId="0" xfId="1" applyFont="1" applyFill="1" applyBorder="1" applyAlignment="1" applyProtection="1">
      <alignment horizontal="center"/>
      <protection locked="0"/>
    </xf>
    <xf numFmtId="43" fontId="10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0" borderId="0" xfId="0" applyFont="1"/>
    <xf numFmtId="43" fontId="5" fillId="0" borderId="0" xfId="0" quotePrefix="1" applyNumberFormat="1" applyFont="1" applyAlignment="1" applyProtection="1">
      <alignment horizontal="right"/>
      <protection locked="0"/>
    </xf>
    <xf numFmtId="43" fontId="9" fillId="2" borderId="0" xfId="1" applyFont="1" applyFill="1" applyBorder="1" applyAlignment="1" applyProtection="1">
      <alignment horizontal="right"/>
      <protection locked="0"/>
    </xf>
    <xf numFmtId="43" fontId="9" fillId="2" borderId="0" xfId="0" applyNumberFormat="1" applyFont="1" applyFill="1" applyProtection="1">
      <protection locked="0"/>
    </xf>
    <xf numFmtId="43" fontId="9" fillId="4" borderId="0" xfId="0" applyNumberFormat="1" applyFont="1" applyFill="1" applyProtection="1">
      <protection locked="0"/>
    </xf>
    <xf numFmtId="43" fontId="9" fillId="4" borderId="0" xfId="1" applyFont="1" applyFill="1" applyBorder="1" applyAlignment="1" applyProtection="1">
      <alignment horizontal="right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B646-1D71-3D4C-BE11-32B344AF4D5E}">
  <sheetPr>
    <pageSetUpPr fitToPage="1"/>
  </sheetPr>
  <dimension ref="A1:O70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3" sqref="D3"/>
    </sheetView>
  </sheetViews>
  <sheetFormatPr defaultColWidth="11" defaultRowHeight="12.9" x14ac:dyDescent="0.5"/>
  <cols>
    <col min="1" max="1" width="11" style="12"/>
    <col min="2" max="2" width="3.09765625" style="12" customWidth="1"/>
    <col min="3" max="3" width="29" style="12" customWidth="1"/>
    <col min="4" max="15" width="12.59765625" style="12" customWidth="1"/>
    <col min="16" max="16384" width="11" style="12"/>
  </cols>
  <sheetData>
    <row r="1" spans="1:15" x14ac:dyDescent="0.5">
      <c r="A1" s="13" t="s">
        <v>91</v>
      </c>
      <c r="B1" s="13"/>
      <c r="C1" s="14"/>
      <c r="D1" s="14" t="s">
        <v>81</v>
      </c>
      <c r="E1" s="14"/>
      <c r="F1" s="14"/>
      <c r="G1" s="14"/>
      <c r="H1" s="14"/>
      <c r="I1" s="14"/>
      <c r="J1" s="14"/>
      <c r="K1" s="14"/>
      <c r="L1" s="14"/>
      <c r="M1" s="15"/>
      <c r="N1" s="14"/>
    </row>
    <row r="2" spans="1:15" x14ac:dyDescent="0.5">
      <c r="A2" s="48" t="s">
        <v>77</v>
      </c>
      <c r="C2" s="16" t="s">
        <v>141</v>
      </c>
      <c r="D2" s="14"/>
      <c r="E2" s="14"/>
      <c r="F2" s="14"/>
      <c r="G2" s="14"/>
      <c r="H2" s="14"/>
      <c r="I2" s="14"/>
      <c r="J2" s="14"/>
      <c r="K2" s="14"/>
      <c r="L2" s="14"/>
      <c r="M2" s="15"/>
      <c r="N2" s="14"/>
    </row>
    <row r="3" spans="1:15" x14ac:dyDescent="0.5">
      <c r="A3" s="14"/>
      <c r="B3" s="17"/>
      <c r="C3" s="74" t="s">
        <v>69</v>
      </c>
      <c r="D3" s="73">
        <v>45792</v>
      </c>
      <c r="E3" s="14"/>
      <c r="F3" s="14"/>
      <c r="G3" s="73">
        <v>45657</v>
      </c>
      <c r="H3" s="73">
        <v>45291</v>
      </c>
      <c r="I3" s="73">
        <v>44926</v>
      </c>
      <c r="J3" s="73">
        <v>44561</v>
      </c>
      <c r="K3" s="73">
        <v>44196</v>
      </c>
      <c r="L3" s="73">
        <v>43830</v>
      </c>
      <c r="M3" s="73">
        <v>43465</v>
      </c>
      <c r="N3" s="73">
        <v>43100</v>
      </c>
      <c r="O3" s="76">
        <v>42735</v>
      </c>
    </row>
    <row r="4" spans="1:15" x14ac:dyDescent="0.5">
      <c r="A4" s="14"/>
      <c r="B4" s="18"/>
      <c r="C4" s="48" t="s">
        <v>68</v>
      </c>
      <c r="D4" s="19">
        <f>5/12</f>
        <v>0.41666666666666669</v>
      </c>
      <c r="E4" s="14"/>
      <c r="F4" s="14"/>
      <c r="G4" s="14"/>
      <c r="H4" s="14"/>
      <c r="I4" s="14"/>
      <c r="J4" s="14"/>
      <c r="K4" s="14"/>
      <c r="L4" s="14"/>
      <c r="M4" s="15"/>
      <c r="N4" s="14"/>
    </row>
    <row r="5" spans="1:15" ht="18" customHeight="1" x14ac:dyDescent="0.5">
      <c r="A5" s="20" t="s">
        <v>0</v>
      </c>
      <c r="B5" s="21"/>
      <c r="C5" s="21"/>
      <c r="D5" s="61" t="s">
        <v>89</v>
      </c>
      <c r="E5" s="61" t="s">
        <v>90</v>
      </c>
      <c r="F5" s="62" t="s">
        <v>2</v>
      </c>
      <c r="G5" s="61" t="s">
        <v>64</v>
      </c>
      <c r="H5" s="61" t="s">
        <v>51</v>
      </c>
      <c r="I5" s="62" t="s">
        <v>47</v>
      </c>
      <c r="J5" s="62" t="s">
        <v>1</v>
      </c>
      <c r="K5" s="62" t="s">
        <v>3</v>
      </c>
      <c r="L5" s="63" t="s">
        <v>4</v>
      </c>
      <c r="M5" s="63" t="s">
        <v>5</v>
      </c>
      <c r="N5" s="61" t="s">
        <v>6</v>
      </c>
      <c r="O5" s="61" t="s">
        <v>7</v>
      </c>
    </row>
    <row r="6" spans="1:15" x14ac:dyDescent="0.5">
      <c r="A6" s="14"/>
      <c r="B6" s="14"/>
      <c r="C6" s="14"/>
      <c r="D6" s="14"/>
      <c r="E6" s="14"/>
      <c r="F6" s="22"/>
      <c r="G6" s="14"/>
      <c r="H6" s="14"/>
      <c r="I6" s="23"/>
      <c r="J6" s="23"/>
      <c r="K6" s="23"/>
      <c r="L6" s="23"/>
      <c r="M6" s="24"/>
      <c r="N6" s="14"/>
      <c r="O6" s="23"/>
    </row>
    <row r="7" spans="1:15" x14ac:dyDescent="0.5">
      <c r="A7" s="14"/>
      <c r="B7" s="13" t="s">
        <v>8</v>
      </c>
      <c r="C7" s="14"/>
      <c r="D7" s="14"/>
      <c r="E7" s="14"/>
      <c r="F7" s="22"/>
      <c r="G7" s="14"/>
      <c r="H7" s="14"/>
      <c r="I7" s="23"/>
      <c r="J7" s="23"/>
      <c r="K7" s="23"/>
      <c r="L7" s="23"/>
      <c r="M7" s="24"/>
      <c r="N7" s="14"/>
      <c r="O7" s="23"/>
    </row>
    <row r="8" spans="1:15" ht="12.75" customHeight="1" x14ac:dyDescent="0.5">
      <c r="A8" s="14"/>
      <c r="B8" s="14"/>
      <c r="C8" s="14" t="s">
        <v>45</v>
      </c>
      <c r="D8" s="25">
        <f>'Trans 2025'!D14</f>
        <v>20677</v>
      </c>
      <c r="E8" s="25">
        <v>28000</v>
      </c>
      <c r="F8" s="26">
        <f>D8/E8</f>
        <v>0.73846428571428568</v>
      </c>
      <c r="G8" s="25">
        <v>27249</v>
      </c>
      <c r="H8" s="25">
        <v>32394</v>
      </c>
      <c r="I8" s="25">
        <v>29129</v>
      </c>
      <c r="J8" s="25">
        <v>29779</v>
      </c>
      <c r="K8" s="27">
        <v>17658</v>
      </c>
      <c r="L8" s="27">
        <v>32979</v>
      </c>
      <c r="M8" s="27">
        <v>25119</v>
      </c>
      <c r="N8" s="28">
        <v>23517</v>
      </c>
      <c r="O8" s="28">
        <v>27345</v>
      </c>
    </row>
    <row r="9" spans="1:15" ht="12.75" customHeight="1" x14ac:dyDescent="0.5">
      <c r="A9" s="14"/>
      <c r="B9" s="14"/>
      <c r="C9" s="14" t="s">
        <v>9</v>
      </c>
      <c r="D9" s="64">
        <f>'Trans 2025'!E14</f>
        <v>5925</v>
      </c>
      <c r="E9" s="64">
        <v>10000</v>
      </c>
      <c r="F9" s="26">
        <f>D9/E9</f>
        <v>0.59250000000000003</v>
      </c>
      <c r="G9" s="64">
        <v>10800</v>
      </c>
      <c r="H9" s="64">
        <v>13153</v>
      </c>
      <c r="I9" s="64">
        <v>11301</v>
      </c>
      <c r="J9" s="65">
        <v>11575</v>
      </c>
      <c r="K9" s="65">
        <v>7175</v>
      </c>
      <c r="L9" s="65">
        <v>11670</v>
      </c>
      <c r="M9" s="65">
        <v>13400</v>
      </c>
      <c r="N9" s="66">
        <v>9200</v>
      </c>
      <c r="O9" s="66">
        <v>10000</v>
      </c>
    </row>
    <row r="10" spans="1:15" ht="12.75" customHeight="1" x14ac:dyDescent="0.5">
      <c r="A10" s="14"/>
      <c r="B10" s="14"/>
      <c r="C10" s="29" t="s">
        <v>10</v>
      </c>
      <c r="D10" s="30">
        <f>SUM(D8:D9)</f>
        <v>26602</v>
      </c>
      <c r="E10" s="30">
        <f>SUM(E8:E9)</f>
        <v>38000</v>
      </c>
      <c r="F10" s="26">
        <f>D10/E10</f>
        <v>0.70005263157894737</v>
      </c>
      <c r="G10" s="30">
        <v>38049</v>
      </c>
      <c r="H10" s="30">
        <f>SUM(H8:H9)</f>
        <v>45547</v>
      </c>
      <c r="I10" s="30">
        <v>40430</v>
      </c>
      <c r="J10" s="30">
        <f>SUM(J8:J9)</f>
        <v>41354</v>
      </c>
      <c r="K10" s="27">
        <v>24833</v>
      </c>
      <c r="L10" s="27">
        <f>SUM(L8:L9)</f>
        <v>44649</v>
      </c>
      <c r="M10" s="27">
        <f>SUM(M8:M9)</f>
        <v>38519</v>
      </c>
      <c r="N10" s="31">
        <v>32717</v>
      </c>
      <c r="O10" s="31">
        <v>37345</v>
      </c>
    </row>
    <row r="11" spans="1:15" ht="12.75" customHeight="1" x14ac:dyDescent="0.5">
      <c r="A11" s="14"/>
      <c r="B11" s="13"/>
      <c r="C11" s="14"/>
      <c r="D11" s="25"/>
      <c r="E11" s="31"/>
      <c r="F11" s="22"/>
      <c r="G11" s="25"/>
      <c r="H11" s="25"/>
      <c r="I11" s="31"/>
      <c r="J11" s="28"/>
      <c r="K11" s="28"/>
      <c r="L11" s="28"/>
      <c r="M11" s="28"/>
      <c r="N11" s="28"/>
      <c r="O11" s="28"/>
    </row>
    <row r="12" spans="1:15" ht="12.75" customHeight="1" x14ac:dyDescent="0.5">
      <c r="A12" s="14"/>
      <c r="B12" s="13" t="s">
        <v>46</v>
      </c>
      <c r="C12" s="14"/>
      <c r="D12" s="25">
        <f>'Trans 2025'!F14</f>
        <v>1556</v>
      </c>
      <c r="E12" s="30">
        <v>2000</v>
      </c>
      <c r="F12" s="26">
        <f>D12/E12</f>
        <v>0.77800000000000002</v>
      </c>
      <c r="G12" s="25">
        <v>2300</v>
      </c>
      <c r="H12" s="25">
        <v>3211</v>
      </c>
      <c r="I12" s="30">
        <v>2136</v>
      </c>
      <c r="J12" s="27">
        <v>4223.2</v>
      </c>
      <c r="K12" s="27">
        <v>2316</v>
      </c>
      <c r="L12" s="27">
        <v>3346</v>
      </c>
      <c r="M12" s="27">
        <v>1754</v>
      </c>
      <c r="N12" s="28">
        <v>3967</v>
      </c>
      <c r="O12" s="28">
        <v>3061</v>
      </c>
    </row>
    <row r="13" spans="1:15" ht="12.75" customHeight="1" x14ac:dyDescent="0.5">
      <c r="A13" s="14"/>
      <c r="B13" s="13" t="s">
        <v>63</v>
      </c>
      <c r="C13" s="14"/>
      <c r="D13" s="25">
        <f>'Trans 2025'!G14</f>
        <v>1.2000000000000002</v>
      </c>
      <c r="E13" s="30">
        <v>2</v>
      </c>
      <c r="F13" s="26">
        <f>D13/E13</f>
        <v>0.60000000000000009</v>
      </c>
      <c r="G13" s="25">
        <v>2.78</v>
      </c>
      <c r="H13" s="25"/>
      <c r="I13" s="30"/>
      <c r="J13" s="27"/>
      <c r="K13" s="27"/>
      <c r="L13" s="27"/>
      <c r="M13" s="27"/>
      <c r="N13" s="28"/>
      <c r="O13" s="28"/>
    </row>
    <row r="14" spans="1:15" ht="12.75" customHeight="1" x14ac:dyDescent="0.5">
      <c r="A14" s="14"/>
      <c r="B14" s="14"/>
      <c r="C14" s="14"/>
      <c r="D14" s="30"/>
      <c r="E14" s="30"/>
      <c r="F14" s="22"/>
      <c r="G14" s="30"/>
      <c r="H14" s="30"/>
      <c r="I14" s="30"/>
      <c r="J14" s="28"/>
      <c r="K14" s="28"/>
      <c r="L14" s="28"/>
      <c r="M14" s="28"/>
      <c r="N14" s="31"/>
      <c r="O14" s="31"/>
    </row>
    <row r="15" spans="1:15" ht="12.75" customHeight="1" thickBot="1" x14ac:dyDescent="0.55000000000000004">
      <c r="A15" s="14"/>
      <c r="B15" s="14"/>
      <c r="C15" s="29" t="s">
        <v>11</v>
      </c>
      <c r="D15" s="67">
        <f>D10+D12+D13</f>
        <v>28159.200000000001</v>
      </c>
      <c r="E15" s="67">
        <f>E10+E12</f>
        <v>40000</v>
      </c>
      <c r="F15" s="26">
        <f>D15/E15</f>
        <v>0.70398000000000005</v>
      </c>
      <c r="G15" s="67">
        <f>G10+G12+G13</f>
        <v>40351.78</v>
      </c>
      <c r="H15" s="67">
        <f>H10+H12+H13</f>
        <v>48758</v>
      </c>
      <c r="I15" s="67">
        <v>42566</v>
      </c>
      <c r="J15" s="67">
        <f t="shared" ref="J15" si="0">J10+J12</f>
        <v>45577.2</v>
      </c>
      <c r="K15" s="67">
        <f t="shared" ref="K15:O15" si="1">K10+K12</f>
        <v>27149</v>
      </c>
      <c r="L15" s="67">
        <f t="shared" si="1"/>
        <v>47995</v>
      </c>
      <c r="M15" s="67">
        <f t="shared" si="1"/>
        <v>40273</v>
      </c>
      <c r="N15" s="67">
        <f t="shared" si="1"/>
        <v>36684</v>
      </c>
      <c r="O15" s="67">
        <f t="shared" si="1"/>
        <v>40406</v>
      </c>
    </row>
    <row r="16" spans="1:15" ht="18" customHeight="1" thickTop="1" x14ac:dyDescent="0.5">
      <c r="A16" s="13" t="s">
        <v>12</v>
      </c>
      <c r="B16" s="14"/>
      <c r="C16" s="14"/>
      <c r="D16" s="25"/>
      <c r="E16" s="31"/>
      <c r="F16" s="22"/>
      <c r="G16" s="25"/>
      <c r="H16" s="25"/>
      <c r="I16" s="28"/>
      <c r="J16" s="28"/>
      <c r="K16" s="28"/>
      <c r="L16" s="28"/>
      <c r="M16" s="28"/>
      <c r="N16" s="28"/>
      <c r="O16" s="28"/>
    </row>
    <row r="17" spans="1:15" x14ac:dyDescent="0.5">
      <c r="B17" s="81" t="s">
        <v>83</v>
      </c>
      <c r="D17" s="1">
        <f>'Trans 2025'!I14</f>
        <v>1235.51</v>
      </c>
      <c r="E17" s="30">
        <v>9500</v>
      </c>
      <c r="F17" s="26">
        <f>D17/E17</f>
        <v>0.13005368421052632</v>
      </c>
      <c r="G17" s="30">
        <v>8737.64</v>
      </c>
    </row>
    <row r="18" spans="1:15" ht="12.75" customHeight="1" x14ac:dyDescent="0.5">
      <c r="A18" s="14"/>
      <c r="B18" s="13" t="s">
        <v>70</v>
      </c>
      <c r="C18" s="14"/>
      <c r="D18" s="25"/>
      <c r="E18" s="30"/>
      <c r="F18" s="26"/>
      <c r="G18" s="25"/>
      <c r="H18" s="25"/>
      <c r="I18" s="27"/>
      <c r="J18" s="27"/>
      <c r="K18" s="27"/>
      <c r="L18" s="27"/>
      <c r="M18" s="27"/>
      <c r="N18" s="28"/>
      <c r="O18" s="28"/>
    </row>
    <row r="19" spans="1:15" ht="12.75" customHeight="1" x14ac:dyDescent="0.5">
      <c r="A19" s="14"/>
      <c r="C19" s="14" t="s">
        <v>82</v>
      </c>
      <c r="D19" s="25">
        <f>'Trans 2025'!J14</f>
        <v>65</v>
      </c>
      <c r="E19" s="30">
        <v>2000</v>
      </c>
      <c r="F19" s="26">
        <f>D19/E19</f>
        <v>3.2500000000000001E-2</v>
      </c>
      <c r="G19" s="25">
        <v>1430</v>
      </c>
      <c r="H19" s="25">
        <v>2971.5</v>
      </c>
      <c r="I19" s="27">
        <v>59</v>
      </c>
      <c r="J19" s="27">
        <v>2117.23</v>
      </c>
      <c r="K19" s="27">
        <v>2126.1799999999998</v>
      </c>
      <c r="L19" s="27">
        <v>3526</v>
      </c>
      <c r="M19" s="27">
        <v>1811</v>
      </c>
      <c r="N19" s="28">
        <v>4766.68</v>
      </c>
      <c r="O19" s="28">
        <v>2663.47</v>
      </c>
    </row>
    <row r="20" spans="1:15" ht="12.75" customHeight="1" x14ac:dyDescent="0.5">
      <c r="A20" s="14"/>
      <c r="C20" s="14" t="s">
        <v>14</v>
      </c>
      <c r="D20" s="25">
        <f>'Trans 2025'!K14</f>
        <v>3523</v>
      </c>
      <c r="E20" s="30">
        <v>8000</v>
      </c>
      <c r="F20" s="26">
        <f>D20/E20</f>
        <v>0.44037500000000002</v>
      </c>
      <c r="G20" s="25">
        <v>7814</v>
      </c>
      <c r="H20" s="25">
        <v>11905.41</v>
      </c>
      <c r="I20" s="27">
        <v>6295</v>
      </c>
      <c r="J20" s="27">
        <v>13305.54</v>
      </c>
      <c r="K20" s="27">
        <v>8854.34</v>
      </c>
      <c r="L20" s="27">
        <v>12456</v>
      </c>
      <c r="M20" s="27">
        <v>7519</v>
      </c>
      <c r="N20" s="28">
        <v>7349.1</v>
      </c>
      <c r="O20" s="28">
        <v>7297.13</v>
      </c>
    </row>
    <row r="21" spans="1:15" ht="12.75" customHeight="1" x14ac:dyDescent="0.5">
      <c r="A21" s="14"/>
      <c r="B21" s="13"/>
      <c r="C21" s="14" t="s">
        <v>80</v>
      </c>
      <c r="D21" s="25">
        <f>'Trans 2025'!L14</f>
        <v>3485</v>
      </c>
      <c r="E21" s="30">
        <v>6000</v>
      </c>
      <c r="F21" s="26">
        <f>D21/E21</f>
        <v>0.58083333333333331</v>
      </c>
      <c r="G21" s="25">
        <v>5775</v>
      </c>
      <c r="H21" s="25"/>
      <c r="I21" s="27"/>
      <c r="J21" s="27"/>
      <c r="K21" s="27"/>
      <c r="L21" s="27"/>
      <c r="M21" s="27"/>
      <c r="N21" s="28"/>
      <c r="O21" s="28"/>
    </row>
    <row r="22" spans="1:15" ht="12.75" customHeight="1" x14ac:dyDescent="0.5">
      <c r="A22" s="14"/>
      <c r="C22" s="14" t="s">
        <v>13</v>
      </c>
      <c r="D22" s="25">
        <f>'Trans 2025'!M14</f>
        <v>9068.18</v>
      </c>
      <c r="E22" s="30">
        <v>15000</v>
      </c>
      <c r="F22" s="26">
        <f>D22/E22</f>
        <v>0.60454533333333338</v>
      </c>
      <c r="G22" s="25">
        <v>1575</v>
      </c>
      <c r="H22" s="25">
        <v>12592.5</v>
      </c>
      <c r="I22" s="27">
        <v>2475</v>
      </c>
      <c r="J22" s="27">
        <v>17019</v>
      </c>
      <c r="K22" s="27">
        <v>8344.6</v>
      </c>
      <c r="L22" s="27">
        <v>10000</v>
      </c>
      <c r="M22" s="27">
        <v>0</v>
      </c>
      <c r="N22" s="28">
        <v>10042.450000000001</v>
      </c>
      <c r="O22" s="28">
        <v>0</v>
      </c>
    </row>
    <row r="23" spans="1:15" ht="12.75" customHeight="1" x14ac:dyDescent="0.5">
      <c r="A23" s="14"/>
      <c r="B23" s="13"/>
      <c r="C23" s="14" t="s">
        <v>72</v>
      </c>
      <c r="D23" s="25">
        <f>'Trans 2025'!N14</f>
        <v>0</v>
      </c>
      <c r="E23" s="30">
        <v>300</v>
      </c>
      <c r="F23" s="26">
        <f>D23/E23</f>
        <v>0</v>
      </c>
      <c r="G23" s="25">
        <v>220</v>
      </c>
      <c r="H23" s="25"/>
      <c r="I23" s="27"/>
      <c r="J23" s="27"/>
      <c r="K23" s="27"/>
      <c r="L23" s="27"/>
      <c r="M23" s="27"/>
      <c r="N23" s="28"/>
      <c r="O23" s="28"/>
    </row>
    <row r="24" spans="1:15" ht="12.75" customHeight="1" x14ac:dyDescent="0.5">
      <c r="A24" s="14"/>
      <c r="B24" s="13" t="s">
        <v>15</v>
      </c>
      <c r="C24" s="14"/>
      <c r="D24" s="25"/>
      <c r="E24" s="30"/>
      <c r="F24" s="26"/>
      <c r="G24" s="25"/>
      <c r="H24" s="25"/>
      <c r="I24" s="27"/>
      <c r="J24" s="27"/>
      <c r="K24" s="27"/>
      <c r="L24" s="27"/>
      <c r="M24" s="27"/>
      <c r="N24" s="28"/>
      <c r="O24" s="28"/>
    </row>
    <row r="25" spans="1:15" ht="12.75" customHeight="1" x14ac:dyDescent="0.5">
      <c r="A25" s="14"/>
      <c r="B25" s="14"/>
      <c r="C25" s="14" t="s">
        <v>75</v>
      </c>
      <c r="D25" s="25">
        <f>'Trans 2025'!O14</f>
        <v>0</v>
      </c>
      <c r="E25" s="30">
        <v>2000</v>
      </c>
      <c r="F25" s="26">
        <f>D25/E25</f>
        <v>0</v>
      </c>
      <c r="G25" s="25">
        <v>1510</v>
      </c>
      <c r="H25" s="25">
        <v>5144.38</v>
      </c>
      <c r="I25" s="27">
        <v>4719</v>
      </c>
      <c r="J25" s="27">
        <v>5039</v>
      </c>
      <c r="K25" s="27">
        <v>3604.25</v>
      </c>
      <c r="L25" s="27">
        <v>3884</v>
      </c>
      <c r="M25" s="27">
        <v>3408</v>
      </c>
      <c r="N25" s="28">
        <v>1764.75</v>
      </c>
      <c r="O25" s="28">
        <v>1862.25</v>
      </c>
    </row>
    <row r="26" spans="1:15" ht="12.75" customHeight="1" x14ac:dyDescent="0.5">
      <c r="A26" s="14"/>
      <c r="B26" s="14"/>
      <c r="C26" s="14" t="s">
        <v>16</v>
      </c>
      <c r="D26" s="25">
        <f>'Trans 2025'!P14</f>
        <v>0</v>
      </c>
      <c r="E26" s="30">
        <v>1800</v>
      </c>
      <c r="F26" s="26">
        <f>D26/E26</f>
        <v>0</v>
      </c>
      <c r="G26" s="25">
        <v>1684</v>
      </c>
      <c r="H26" s="25">
        <v>1879</v>
      </c>
      <c r="I26" s="27">
        <v>1384</v>
      </c>
      <c r="J26" s="27">
        <v>306</v>
      </c>
      <c r="K26" s="27">
        <v>153</v>
      </c>
      <c r="L26" s="27">
        <v>0</v>
      </c>
      <c r="M26" s="27">
        <v>153</v>
      </c>
      <c r="N26" s="28">
        <v>306</v>
      </c>
      <c r="O26" s="28">
        <v>148</v>
      </c>
    </row>
    <row r="27" spans="1:15" ht="12.75" customHeight="1" x14ac:dyDescent="0.5">
      <c r="A27" s="14"/>
      <c r="B27" s="14"/>
      <c r="C27" s="14" t="s">
        <v>65</v>
      </c>
      <c r="D27" s="25">
        <f>'Trans 2025'!Q14</f>
        <v>0</v>
      </c>
      <c r="E27" s="30">
        <v>1000</v>
      </c>
      <c r="F27" s="26">
        <f>D27/E27</f>
        <v>0</v>
      </c>
      <c r="G27" s="25">
        <v>626.49</v>
      </c>
      <c r="H27" s="25">
        <v>773.56</v>
      </c>
      <c r="I27" s="27">
        <v>558</v>
      </c>
      <c r="J27" s="27">
        <v>358.21</v>
      </c>
      <c r="K27" s="27">
        <v>0</v>
      </c>
      <c r="L27" s="27">
        <v>744</v>
      </c>
      <c r="M27" s="33" t="s">
        <v>18</v>
      </c>
      <c r="N27" s="33" t="s">
        <v>18</v>
      </c>
      <c r="O27" s="33" t="s">
        <v>18</v>
      </c>
    </row>
    <row r="28" spans="1:15" ht="12.75" customHeight="1" x14ac:dyDescent="0.5">
      <c r="A28" s="14"/>
      <c r="B28" s="14"/>
      <c r="C28" s="14" t="s">
        <v>19</v>
      </c>
      <c r="D28" s="64">
        <f>'Trans 2025'!R14</f>
        <v>117.20000000000002</v>
      </c>
      <c r="E28" s="68">
        <v>250</v>
      </c>
      <c r="F28" s="26">
        <f>D28/E28</f>
        <v>0.46880000000000005</v>
      </c>
      <c r="G28" s="64">
        <v>188.33</v>
      </c>
      <c r="H28" s="64">
        <v>252.01999999999998</v>
      </c>
      <c r="I28" s="65">
        <v>251</v>
      </c>
      <c r="J28" s="65">
        <v>162.28999999999996</v>
      </c>
      <c r="K28" s="65">
        <v>100.94999999999999</v>
      </c>
      <c r="L28" s="65">
        <v>115</v>
      </c>
      <c r="M28" s="65">
        <v>92</v>
      </c>
      <c r="N28" s="66">
        <v>212.45</v>
      </c>
      <c r="O28" s="66">
        <v>257.74</v>
      </c>
    </row>
    <row r="29" spans="1:15" ht="12.75" customHeight="1" x14ac:dyDescent="0.5">
      <c r="A29" s="14"/>
      <c r="B29" s="14"/>
      <c r="C29" s="29" t="s">
        <v>20</v>
      </c>
      <c r="D29" s="30">
        <f>SUM(D25:D28)</f>
        <v>117.20000000000002</v>
      </c>
      <c r="E29" s="30">
        <f>SUM(E25:E28)</f>
        <v>5050</v>
      </c>
      <c r="F29" s="26">
        <f>D29/E29</f>
        <v>2.3207920792079211E-2</v>
      </c>
      <c r="G29" s="30">
        <f>SUM(G25:G28)</f>
        <v>4008.8199999999997</v>
      </c>
      <c r="H29" s="30">
        <f>SUM(H25:H28)</f>
        <v>8048.9600000000009</v>
      </c>
      <c r="I29" s="27">
        <v>6912</v>
      </c>
      <c r="J29" s="30">
        <f>SUM(J25:J28)</f>
        <v>5865.5</v>
      </c>
      <c r="K29" s="27">
        <v>3858.2</v>
      </c>
      <c r="L29" s="30">
        <f>SUM(L25:L28)</f>
        <v>4743</v>
      </c>
      <c r="M29" s="30">
        <f>SUM(M25:M28)</f>
        <v>3653</v>
      </c>
      <c r="N29" s="31">
        <v>2283.1999999999998</v>
      </c>
      <c r="O29" s="31">
        <v>2267.9899999999998</v>
      </c>
    </row>
    <row r="30" spans="1:15" ht="12.75" customHeight="1" x14ac:dyDescent="0.5">
      <c r="A30" s="14"/>
      <c r="B30" s="14"/>
      <c r="C30" s="32"/>
      <c r="D30" s="30"/>
      <c r="E30" s="30"/>
      <c r="F30" s="26"/>
      <c r="G30" s="30"/>
      <c r="H30" s="30"/>
      <c r="I30" s="27"/>
      <c r="J30" s="27"/>
      <c r="K30" s="27"/>
      <c r="L30" s="27"/>
      <c r="M30" s="27"/>
      <c r="N30" s="30"/>
      <c r="O30" s="31"/>
    </row>
    <row r="31" spans="1:15" ht="12.75" customHeight="1" thickBot="1" x14ac:dyDescent="0.55000000000000004">
      <c r="A31" s="14"/>
      <c r="B31" s="14"/>
      <c r="C31" s="29" t="s">
        <v>21</v>
      </c>
      <c r="D31" s="67">
        <f>SUM(D17:D28)</f>
        <v>17493.890000000003</v>
      </c>
      <c r="E31" s="67">
        <f>SUM(E17:E28)</f>
        <v>45850</v>
      </c>
      <c r="F31" s="75">
        <f>D31/E31</f>
        <v>0.38154612868047988</v>
      </c>
      <c r="G31" s="67">
        <f>SUM(G17:G28)</f>
        <v>29560.460000000003</v>
      </c>
      <c r="H31" s="67">
        <f>SUM(H19:H28)</f>
        <v>35518.369999999995</v>
      </c>
      <c r="I31" s="69">
        <v>15741</v>
      </c>
      <c r="J31" s="67">
        <f>SUM(J19:J28)</f>
        <v>38307.270000000004</v>
      </c>
      <c r="K31" s="67">
        <f>SUM(K19:K28)</f>
        <v>23183.320000000003</v>
      </c>
      <c r="L31" s="67">
        <f>SUM(L19:L28)</f>
        <v>30725</v>
      </c>
      <c r="M31" s="67">
        <f>SUM(M19:M28)</f>
        <v>12983</v>
      </c>
      <c r="N31" s="67">
        <f>SUM(N19:N28)</f>
        <v>24441.430000000004</v>
      </c>
      <c r="O31" s="70">
        <v>12228.59</v>
      </c>
    </row>
    <row r="32" spans="1:15" ht="12.75" customHeight="1" thickTop="1" x14ac:dyDescent="0.5">
      <c r="A32" s="13"/>
      <c r="B32" s="13"/>
      <c r="C32" s="14"/>
      <c r="D32" s="25"/>
      <c r="E32" s="31"/>
      <c r="F32" s="22"/>
      <c r="G32" s="25"/>
      <c r="H32" s="25"/>
      <c r="I32" s="28"/>
      <c r="J32" s="28"/>
      <c r="K32" s="28"/>
      <c r="L32" s="28"/>
      <c r="M32" s="28"/>
      <c r="N32" s="25"/>
      <c r="O32" s="28"/>
    </row>
    <row r="33" spans="1:15" ht="12.75" customHeight="1" x14ac:dyDescent="0.5">
      <c r="A33" s="13" t="s">
        <v>22</v>
      </c>
      <c r="B33" s="13"/>
      <c r="C33" s="14"/>
      <c r="D33" s="35">
        <f>D15-D31</f>
        <v>10665.309999999998</v>
      </c>
      <c r="E33" s="28">
        <f>E15-E31</f>
        <v>-5850</v>
      </c>
      <c r="F33" s="26"/>
      <c r="G33" s="35">
        <f>G15-G31</f>
        <v>10791.319999999996</v>
      </c>
      <c r="H33" s="35">
        <f>H15-H31</f>
        <v>13239.630000000005</v>
      </c>
      <c r="I33" s="36" t="s">
        <v>52</v>
      </c>
      <c r="J33" s="27">
        <f>J15-J31</f>
        <v>7269.929999999993</v>
      </c>
      <c r="K33" s="27">
        <v>3965.6799999999967</v>
      </c>
      <c r="L33" s="28">
        <f>L15-L31</f>
        <v>17270</v>
      </c>
      <c r="M33" s="28">
        <f>M15-M31</f>
        <v>27290</v>
      </c>
      <c r="N33" s="28">
        <f>N15-N31</f>
        <v>12242.569999999996</v>
      </c>
      <c r="O33" s="28">
        <v>28654.65</v>
      </c>
    </row>
    <row r="34" spans="1:15" ht="12.75" customHeight="1" x14ac:dyDescent="0.5">
      <c r="A34" s="14" t="s">
        <v>23</v>
      </c>
      <c r="B34" s="13"/>
      <c r="C34" s="14"/>
      <c r="D34" s="35">
        <f>E54</f>
        <v>7266.5599999999968</v>
      </c>
      <c r="E34" s="28">
        <v>1000</v>
      </c>
      <c r="F34" s="26"/>
      <c r="G34" s="35">
        <v>6243.53</v>
      </c>
      <c r="H34" s="35">
        <v>5426.28</v>
      </c>
      <c r="I34" s="27">
        <v>379</v>
      </c>
      <c r="J34" s="27">
        <v>3467</v>
      </c>
      <c r="K34" s="27">
        <v>4234.3000000000011</v>
      </c>
      <c r="L34" s="27">
        <v>3274</v>
      </c>
      <c r="M34" s="28"/>
      <c r="N34" s="28"/>
      <c r="O34" s="28"/>
    </row>
    <row r="35" spans="1:15" ht="12.75" customHeight="1" x14ac:dyDescent="0.5">
      <c r="A35" s="14" t="s">
        <v>24</v>
      </c>
      <c r="B35" s="13"/>
      <c r="C35" s="37"/>
      <c r="D35" s="72">
        <f>D54</f>
        <v>262842.40999999997</v>
      </c>
      <c r="E35" s="38"/>
      <c r="F35" s="39"/>
      <c r="G35" s="72">
        <v>245807.56</v>
      </c>
      <c r="H35" s="72">
        <v>227141</v>
      </c>
      <c r="I35" s="38"/>
      <c r="J35" s="38"/>
      <c r="K35" s="38"/>
      <c r="L35" s="40"/>
      <c r="M35" s="40"/>
      <c r="N35" s="40"/>
      <c r="O35" s="28"/>
    </row>
    <row r="36" spans="1:15" ht="12.75" customHeight="1" x14ac:dyDescent="0.5">
      <c r="A36" s="14"/>
      <c r="B36" s="13"/>
      <c r="C36" s="37"/>
      <c r="D36" s="35"/>
      <c r="E36" s="40"/>
      <c r="F36" s="41"/>
      <c r="G36" s="35"/>
      <c r="H36" s="35"/>
      <c r="I36" s="40"/>
      <c r="J36" s="40"/>
      <c r="K36" s="40"/>
      <c r="L36" s="40"/>
      <c r="M36" s="40"/>
      <c r="N36" s="40"/>
      <c r="O36" s="28"/>
    </row>
    <row r="37" spans="1:15" ht="12.75" customHeight="1" x14ac:dyDescent="0.5">
      <c r="A37" s="13"/>
      <c r="B37" s="13"/>
      <c r="C37" s="29" t="s">
        <v>25</v>
      </c>
      <c r="D37" s="83">
        <f>SUM(D33:D36)</f>
        <v>280774.27999999997</v>
      </c>
      <c r="E37" s="43"/>
      <c r="F37" s="44"/>
      <c r="G37" s="86">
        <f>SUM(G33:G36)</f>
        <v>262842.40999999997</v>
      </c>
      <c r="H37" s="42">
        <f>SUM(H33:H35)</f>
        <v>245806.91</v>
      </c>
      <c r="I37" s="43"/>
      <c r="J37" s="42"/>
      <c r="K37" s="42"/>
      <c r="L37" s="43"/>
      <c r="M37" s="43"/>
      <c r="N37" s="43"/>
      <c r="O37" s="43"/>
    </row>
    <row r="38" spans="1:15" ht="12.75" customHeight="1" x14ac:dyDescent="0.5">
      <c r="A38" s="13"/>
      <c r="B38" s="13"/>
      <c r="C38" s="37" t="s">
        <v>146</v>
      </c>
      <c r="D38" s="42">
        <f>D37-F54</f>
        <v>0</v>
      </c>
      <c r="E38" s="43"/>
      <c r="F38" s="40"/>
      <c r="G38" s="40">
        <f>D54-G37</f>
        <v>0</v>
      </c>
      <c r="H38" s="42"/>
      <c r="I38" s="40"/>
      <c r="J38" s="40"/>
      <c r="K38" s="40"/>
      <c r="L38" s="40"/>
      <c r="M38" s="40"/>
      <c r="N38" s="40"/>
      <c r="O38" s="28"/>
    </row>
    <row r="39" spans="1:15" ht="12.75" customHeight="1" x14ac:dyDescent="0.5">
      <c r="A39" s="13" t="s">
        <v>26</v>
      </c>
      <c r="B39" s="13"/>
      <c r="C39" s="37"/>
      <c r="D39" s="42"/>
      <c r="E39" s="43"/>
      <c r="F39" s="40"/>
      <c r="G39" s="40"/>
      <c r="H39" s="40"/>
      <c r="I39" s="40"/>
      <c r="J39" s="40"/>
      <c r="K39" s="40"/>
      <c r="L39" s="40"/>
      <c r="M39" s="40"/>
      <c r="N39" s="40"/>
      <c r="O39" s="28"/>
    </row>
    <row r="40" spans="1:15" ht="12.75" customHeight="1" x14ac:dyDescent="0.5">
      <c r="A40" s="13"/>
      <c r="B40" s="34"/>
      <c r="C40" s="40"/>
      <c r="D40" s="42"/>
      <c r="E40" s="43"/>
      <c r="F40" s="40"/>
      <c r="G40" s="40"/>
      <c r="H40" s="40"/>
      <c r="I40" s="40"/>
      <c r="J40" s="40"/>
      <c r="K40" s="40"/>
      <c r="L40" s="37"/>
      <c r="M40" s="45"/>
      <c r="N40" s="37"/>
      <c r="O40" s="23"/>
    </row>
    <row r="41" spans="1:15" ht="12.75" customHeight="1" x14ac:dyDescent="0.8">
      <c r="A41" s="13"/>
      <c r="B41" s="34"/>
      <c r="C41" s="40"/>
      <c r="D41" s="78" t="s">
        <v>28</v>
      </c>
      <c r="E41" s="79" t="s">
        <v>29</v>
      </c>
      <c r="F41" s="78" t="s">
        <v>27</v>
      </c>
      <c r="G41" s="80" t="s">
        <v>78</v>
      </c>
      <c r="H41" s="80" t="s">
        <v>79</v>
      </c>
      <c r="I41" s="46"/>
      <c r="K41" s="46"/>
      <c r="L41" s="32"/>
      <c r="M41" s="15"/>
      <c r="N41" s="37"/>
      <c r="O41" s="23"/>
    </row>
    <row r="42" spans="1:15" ht="12.75" customHeight="1" x14ac:dyDescent="0.5">
      <c r="A42" s="13"/>
      <c r="B42" s="34"/>
      <c r="C42" s="38" t="s">
        <v>30</v>
      </c>
      <c r="D42" s="38">
        <f>'Trans 2025'!A17</f>
        <v>22373.47</v>
      </c>
      <c r="E42" s="38" t="s">
        <v>66</v>
      </c>
      <c r="F42" s="30">
        <f>'Trans 2025'!E17</f>
        <v>33038.780000000006</v>
      </c>
      <c r="I42" s="38"/>
      <c r="K42" s="38"/>
      <c r="L42" s="32"/>
      <c r="M42" s="47"/>
      <c r="N42" s="48"/>
      <c r="O42" s="23"/>
    </row>
    <row r="43" spans="1:15" ht="12.75" customHeight="1" x14ac:dyDescent="0.5">
      <c r="A43" s="13"/>
      <c r="B43" s="34"/>
      <c r="C43" s="38" t="s">
        <v>31</v>
      </c>
      <c r="D43" s="30">
        <v>20</v>
      </c>
      <c r="E43" s="38" t="s">
        <v>67</v>
      </c>
      <c r="F43" s="30">
        <v>20</v>
      </c>
      <c r="I43" s="46"/>
      <c r="K43" s="46"/>
      <c r="L43" s="32"/>
      <c r="M43" s="47"/>
      <c r="N43" s="48"/>
      <c r="O43" s="23"/>
    </row>
    <row r="44" spans="1:15" ht="12.75" customHeight="1" x14ac:dyDescent="0.5">
      <c r="A44" s="14"/>
      <c r="B44" s="31"/>
      <c r="C44" s="38" t="s">
        <v>56</v>
      </c>
      <c r="D44" s="30">
        <v>3470.2</v>
      </c>
      <c r="E44" s="38">
        <f>1.59+1.44+1.59+6.38</f>
        <v>11</v>
      </c>
      <c r="F44" s="30">
        <f>(3474.82+99602.72-100000-4.62)+E44</f>
        <v>3083.9200000000083</v>
      </c>
      <c r="I44" s="38"/>
      <c r="L44" s="49"/>
      <c r="M44" s="19"/>
      <c r="N44" s="50"/>
      <c r="O44" s="23"/>
    </row>
    <row r="45" spans="1:15" ht="12.75" customHeight="1" x14ac:dyDescent="0.5">
      <c r="A45" s="14"/>
      <c r="B45" s="31"/>
      <c r="C45" s="38" t="s">
        <v>92</v>
      </c>
      <c r="D45" s="82">
        <v>30000</v>
      </c>
      <c r="E45" s="38">
        <v>2430.0299999999988</v>
      </c>
      <c r="F45" s="82">
        <v>0</v>
      </c>
      <c r="G45" s="2">
        <v>45687</v>
      </c>
      <c r="H45" s="58">
        <v>3.5000000000000003E-2</v>
      </c>
      <c r="I45" s="1" t="s">
        <v>93</v>
      </c>
      <c r="K45" s="38"/>
      <c r="L45" s="49"/>
      <c r="M45" s="19"/>
      <c r="N45" s="50"/>
      <c r="O45" s="23"/>
    </row>
    <row r="46" spans="1:15" ht="12.75" customHeight="1" x14ac:dyDescent="0.5">
      <c r="A46" s="14"/>
      <c r="B46" s="31"/>
      <c r="C46" s="38" t="s">
        <v>149</v>
      </c>
      <c r="D46" s="52">
        <v>95486.21</v>
      </c>
      <c r="E46" s="38">
        <v>4116.51</v>
      </c>
      <c r="F46" s="52"/>
      <c r="G46" s="2">
        <v>45766</v>
      </c>
      <c r="H46" s="58">
        <v>4.4200000000000003E-2</v>
      </c>
      <c r="I46" s="1" t="s">
        <v>93</v>
      </c>
      <c r="K46" s="38"/>
      <c r="L46" s="49"/>
      <c r="M46" s="19"/>
      <c r="N46" s="50"/>
      <c r="O46" s="23"/>
    </row>
    <row r="47" spans="1:15" ht="12.75" customHeight="1" x14ac:dyDescent="0.5">
      <c r="A47" s="14"/>
      <c r="B47" s="31"/>
      <c r="C47" s="38" t="s">
        <v>150</v>
      </c>
      <c r="D47" s="38">
        <v>30000</v>
      </c>
      <c r="E47" s="38" t="s">
        <v>48</v>
      </c>
      <c r="F47" s="38">
        <v>30000</v>
      </c>
      <c r="G47" s="2">
        <v>45799</v>
      </c>
      <c r="H47" s="58">
        <v>3.5499999999999997E-2</v>
      </c>
      <c r="I47" s="38"/>
      <c r="K47" s="38"/>
      <c r="L47" s="49"/>
      <c r="M47" s="19"/>
      <c r="N47" s="50"/>
      <c r="O47" s="23"/>
    </row>
    <row r="48" spans="1:15" ht="12.75" customHeight="1" x14ac:dyDescent="0.5">
      <c r="A48" s="14"/>
      <c r="B48" s="31"/>
      <c r="C48" s="38" t="s">
        <v>158</v>
      </c>
      <c r="D48" s="38"/>
      <c r="E48" s="38"/>
      <c r="F48" s="38">
        <v>100000</v>
      </c>
      <c r="G48" s="2">
        <v>45863</v>
      </c>
      <c r="H48" s="58">
        <v>3.85E-2</v>
      </c>
      <c r="I48" s="38"/>
      <c r="K48" s="38"/>
      <c r="L48" s="49"/>
      <c r="M48" s="19"/>
      <c r="N48" s="50"/>
      <c r="O48" s="23"/>
    </row>
    <row r="49" spans="1:15" ht="12.75" customHeight="1" x14ac:dyDescent="0.5">
      <c r="A49" s="14"/>
      <c r="B49" s="31"/>
      <c r="C49" s="38" t="s">
        <v>151</v>
      </c>
      <c r="D49" s="38">
        <v>60000</v>
      </c>
      <c r="E49" s="38" t="s">
        <v>48</v>
      </c>
      <c r="F49" s="38">
        <v>60000</v>
      </c>
      <c r="G49" s="2">
        <v>46052</v>
      </c>
      <c r="H49" s="58">
        <v>3.5999999999999997E-2</v>
      </c>
      <c r="I49" s="38"/>
      <c r="K49" s="38"/>
      <c r="L49" s="49"/>
      <c r="M49" s="19"/>
      <c r="N49" s="50"/>
      <c r="O49" s="23"/>
    </row>
    <row r="50" spans="1:15" ht="12.75" customHeight="1" x14ac:dyDescent="0.5">
      <c r="A50" s="14"/>
      <c r="B50" s="1"/>
      <c r="C50" s="38" t="s">
        <v>92</v>
      </c>
      <c r="D50" s="38">
        <v>0</v>
      </c>
      <c r="F50" s="38">
        <v>32430.03</v>
      </c>
      <c r="G50" s="2">
        <v>46417</v>
      </c>
      <c r="H50" s="58">
        <v>3.4000000000000002E-2</v>
      </c>
      <c r="I50" s="38"/>
      <c r="K50" s="38"/>
      <c r="L50" s="49"/>
      <c r="M50" s="19"/>
      <c r="N50" s="50"/>
      <c r="O50" s="23"/>
    </row>
    <row r="51" spans="1:15" ht="12.75" customHeight="1" x14ac:dyDescent="0.5">
      <c r="A51" s="14"/>
      <c r="B51" s="31"/>
      <c r="C51" s="38" t="s">
        <v>49</v>
      </c>
      <c r="D51" s="38">
        <v>5593.68</v>
      </c>
      <c r="E51" s="38">
        <f>F51-D51</f>
        <v>95.019999999999527</v>
      </c>
      <c r="F51" s="38">
        <v>5688.7</v>
      </c>
      <c r="H51" s="58">
        <f>E51/D51</f>
        <v>1.6987028217559732E-2</v>
      </c>
      <c r="I51" s="51" t="s">
        <v>88</v>
      </c>
      <c r="K51" s="38"/>
      <c r="L51" s="49"/>
      <c r="M51" s="19"/>
      <c r="N51" s="50"/>
      <c r="O51" s="23"/>
    </row>
    <row r="52" spans="1:15" ht="12.75" customHeight="1" x14ac:dyDescent="0.5">
      <c r="A52" s="14"/>
      <c r="B52" s="31"/>
      <c r="C52" s="38" t="s">
        <v>50</v>
      </c>
      <c r="D52" s="71">
        <v>15898.85</v>
      </c>
      <c r="E52" s="38">
        <f>F52-D52</f>
        <v>613.99999999999818</v>
      </c>
      <c r="F52" s="71">
        <v>16512.849999999999</v>
      </c>
      <c r="H52" s="58">
        <f>E52/D52</f>
        <v>3.861914540988802E-2</v>
      </c>
      <c r="I52" s="51" t="s">
        <v>88</v>
      </c>
      <c r="K52" s="38"/>
      <c r="L52" s="49"/>
      <c r="M52" s="19"/>
      <c r="N52" s="50"/>
      <c r="O52" s="23"/>
    </row>
    <row r="53" spans="1:15" ht="12.75" customHeight="1" x14ac:dyDescent="0.5">
      <c r="A53" s="14"/>
      <c r="B53" s="31"/>
      <c r="C53" s="38"/>
      <c r="D53" s="38"/>
      <c r="E53" s="38"/>
      <c r="F53" s="43"/>
      <c r="I53" s="38"/>
      <c r="K53" s="38"/>
      <c r="L53" s="48"/>
      <c r="M53" s="53"/>
      <c r="N53" s="48"/>
      <c r="O53" s="23"/>
    </row>
    <row r="54" spans="1:15" ht="12.75" customHeight="1" x14ac:dyDescent="0.5">
      <c r="A54" s="13"/>
      <c r="B54" s="34"/>
      <c r="C54" s="54" t="s">
        <v>32</v>
      </c>
      <c r="D54" s="85">
        <f>SUM(D42:D53)</f>
        <v>262842.40999999997</v>
      </c>
      <c r="E54" s="34">
        <f>SUM(E42:E53)</f>
        <v>7266.5599999999968</v>
      </c>
      <c r="F54" s="84">
        <f>SUM(F42:F53)</f>
        <v>280774.27999999997</v>
      </c>
      <c r="I54" s="34"/>
      <c r="K54" s="31"/>
      <c r="L54" s="55"/>
      <c r="M54" s="15"/>
      <c r="N54" s="56"/>
      <c r="O54" s="23"/>
    </row>
    <row r="55" spans="1:15" ht="12.75" customHeight="1" x14ac:dyDescent="0.5">
      <c r="A55" s="13"/>
      <c r="B55" s="34"/>
      <c r="C55" s="54"/>
      <c r="G55" s="34">
        <f>D54-G37</f>
        <v>0</v>
      </c>
      <c r="H55" s="34"/>
      <c r="I55" s="31"/>
      <c r="K55" s="31"/>
      <c r="L55" s="55"/>
      <c r="M55" s="15"/>
      <c r="N55" s="56"/>
      <c r="O55" s="23"/>
    </row>
    <row r="56" spans="1:15" ht="12.75" customHeight="1" x14ac:dyDescent="0.5">
      <c r="A56" s="49" t="s">
        <v>48</v>
      </c>
      <c r="B56" s="51" t="s">
        <v>55</v>
      </c>
      <c r="C56" s="31"/>
      <c r="D56" s="31"/>
      <c r="E56" s="31"/>
      <c r="F56" s="31"/>
      <c r="G56" s="31"/>
      <c r="H56" s="31"/>
      <c r="I56" s="31"/>
      <c r="K56" s="31"/>
      <c r="L56" s="14"/>
      <c r="M56" s="15"/>
      <c r="N56" s="14"/>
      <c r="O56" s="23"/>
    </row>
    <row r="57" spans="1:15" ht="12.75" customHeight="1" x14ac:dyDescent="0.5">
      <c r="B57" s="1"/>
      <c r="C57" s="1"/>
      <c r="D57" s="1"/>
      <c r="E57" s="1"/>
      <c r="F57" s="1"/>
      <c r="G57" s="1"/>
      <c r="H57" s="1"/>
      <c r="I57" s="1"/>
      <c r="K57" s="1"/>
    </row>
    <row r="58" spans="1:15" ht="12.75" customHeight="1" x14ac:dyDescent="0.5">
      <c r="A58" s="14"/>
      <c r="B58" s="31"/>
      <c r="C58" s="38" t="s">
        <v>149</v>
      </c>
      <c r="D58" s="52">
        <v>95486.21</v>
      </c>
      <c r="E58" s="38">
        <f>F58-D58</f>
        <v>4116.5099999999948</v>
      </c>
      <c r="F58" s="52">
        <v>99602.72</v>
      </c>
      <c r="G58" s="2">
        <v>45766</v>
      </c>
      <c r="H58" s="58">
        <v>4.4200000000000003E-2</v>
      </c>
      <c r="I58" s="1" t="s">
        <v>93</v>
      </c>
      <c r="K58" s="38"/>
      <c r="L58" s="49"/>
      <c r="M58" s="19"/>
      <c r="N58" s="50"/>
      <c r="O58" s="23"/>
    </row>
    <row r="59" spans="1:15" x14ac:dyDescent="0.5">
      <c r="B59" s="1"/>
      <c r="C59" s="38" t="s">
        <v>92</v>
      </c>
      <c r="D59" s="82">
        <v>30000</v>
      </c>
      <c r="E59" s="38">
        <f>F59-D59</f>
        <v>2430.0299999999988</v>
      </c>
      <c r="F59" s="82">
        <v>32430.03</v>
      </c>
      <c r="G59" s="2">
        <v>45687</v>
      </c>
      <c r="H59" s="58">
        <v>3.5000000000000003E-2</v>
      </c>
      <c r="I59" s="1" t="s">
        <v>93</v>
      </c>
      <c r="K59" s="1"/>
    </row>
    <row r="60" spans="1:15" ht="12.75" customHeight="1" x14ac:dyDescent="0.5">
      <c r="B60" s="1"/>
      <c r="C60" s="1"/>
      <c r="D60" s="1"/>
      <c r="E60" s="1"/>
      <c r="F60" s="1"/>
      <c r="G60" s="1"/>
      <c r="H60" s="1"/>
      <c r="I60" s="1"/>
      <c r="K60" s="1"/>
    </row>
    <row r="61" spans="1:15" ht="12.75" customHeight="1" x14ac:dyDescent="0.5">
      <c r="A61" s="14"/>
      <c r="B61" s="31"/>
      <c r="C61" s="38" t="s">
        <v>86</v>
      </c>
      <c r="D61" s="38">
        <v>70000</v>
      </c>
      <c r="E61" s="38">
        <f>F61-D61</f>
        <v>4502.4700000000012</v>
      </c>
      <c r="F61" s="38">
        <v>74502.47</v>
      </c>
      <c r="G61" s="2">
        <v>45412</v>
      </c>
      <c r="H61" s="58">
        <v>0.05</v>
      </c>
      <c r="I61" s="51" t="s">
        <v>57</v>
      </c>
      <c r="K61" s="38"/>
      <c r="L61" s="49"/>
      <c r="M61" s="19"/>
      <c r="N61" s="50"/>
      <c r="O61" s="23"/>
    </row>
    <row r="62" spans="1:15" ht="12.75" customHeight="1" x14ac:dyDescent="0.5">
      <c r="A62" s="14"/>
      <c r="B62" s="31"/>
      <c r="C62" s="38" t="s">
        <v>87</v>
      </c>
      <c r="D62" s="52">
        <f>15284.7+5000</f>
        <v>20284.7</v>
      </c>
      <c r="E62" s="38">
        <f>F62-D62</f>
        <v>699.04000000000087</v>
      </c>
      <c r="F62" s="52">
        <v>20983.74</v>
      </c>
      <c r="G62" s="2">
        <v>45401</v>
      </c>
      <c r="H62" s="58">
        <v>3.85E-2</v>
      </c>
      <c r="I62" s="38"/>
      <c r="K62" s="38"/>
      <c r="L62" s="49"/>
      <c r="M62" s="19"/>
      <c r="N62" s="50"/>
      <c r="O62" s="23"/>
    </row>
    <row r="63" spans="1:15" x14ac:dyDescent="0.5">
      <c r="B63" s="1"/>
      <c r="C63" s="1"/>
      <c r="D63" s="1"/>
      <c r="E63" s="1"/>
      <c r="F63" s="1"/>
      <c r="G63" s="1"/>
      <c r="H63" s="1"/>
      <c r="I63" s="57"/>
      <c r="J63" s="57"/>
      <c r="K63" s="1"/>
    </row>
    <row r="64" spans="1:15" x14ac:dyDescent="0.5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4:10" x14ac:dyDescent="0.5">
      <c r="D65" s="58"/>
      <c r="E65" s="59"/>
      <c r="F65" s="59"/>
      <c r="G65" s="59"/>
      <c r="H65" s="59"/>
      <c r="I65" s="59"/>
      <c r="J65" s="59"/>
    </row>
    <row r="66" spans="4:10" x14ac:dyDescent="0.5">
      <c r="D66" s="58"/>
      <c r="E66" s="59"/>
      <c r="F66" s="59"/>
      <c r="G66" s="59"/>
      <c r="H66" s="59"/>
      <c r="I66" s="59"/>
      <c r="J66" s="59"/>
    </row>
    <row r="67" spans="4:10" x14ac:dyDescent="0.5">
      <c r="D67" s="58"/>
      <c r="E67" s="59"/>
      <c r="F67" s="59"/>
      <c r="G67" s="59"/>
      <c r="H67" s="59"/>
      <c r="I67" s="59"/>
      <c r="J67" s="59"/>
    </row>
    <row r="68" spans="4:10" x14ac:dyDescent="0.5">
      <c r="E68" s="59"/>
      <c r="F68" s="59"/>
      <c r="G68" s="59"/>
      <c r="H68" s="59"/>
      <c r="I68" s="59"/>
    </row>
    <row r="69" spans="4:10" x14ac:dyDescent="0.5">
      <c r="D69" s="60"/>
      <c r="E69" s="59"/>
      <c r="F69" s="59"/>
      <c r="G69" s="59"/>
      <c r="H69" s="59"/>
      <c r="I69" s="60"/>
      <c r="J69" s="59"/>
    </row>
    <row r="70" spans="4:10" x14ac:dyDescent="0.5">
      <c r="E70" s="59"/>
      <c r="F70" s="59"/>
      <c r="G70" s="59"/>
      <c r="H70" s="59"/>
    </row>
  </sheetData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00F3-8040-4B6C-8878-E63A4F983077}">
  <dimension ref="A1:V194"/>
  <sheetViews>
    <sheetView zoomScale="90" zoomScaleNormal="90" workbookViewId="0">
      <pane xSplit="1" ySplit="1" topLeftCell="B28" activePane="bottomRight" state="frozen"/>
      <selection pane="topRight" activeCell="B1" sqref="B1"/>
      <selection pane="bottomLeft" activeCell="A2" sqref="A2"/>
      <selection pane="bottomRight" activeCell="V91" sqref="V91"/>
    </sheetView>
  </sheetViews>
  <sheetFormatPr defaultColWidth="9" defaultRowHeight="12.9" x14ac:dyDescent="0.5"/>
  <cols>
    <col min="1" max="1" width="12.59765625" style="1" customWidth="1"/>
    <col min="2" max="2" width="2.5" style="1" customWidth="1"/>
    <col min="3" max="10" width="9" style="1"/>
    <col min="11" max="11" width="10.5" style="1" customWidth="1"/>
    <col min="12" max="18" width="9" style="1"/>
    <col min="19" max="19" width="21" style="1" customWidth="1"/>
    <col min="20" max="20" width="9.84765625" style="1" customWidth="1"/>
    <col min="21" max="16384" width="9" style="1"/>
  </cols>
  <sheetData>
    <row r="1" spans="1:20" ht="38.700000000000003" x14ac:dyDescent="0.5">
      <c r="C1" s="5" t="s">
        <v>11</v>
      </c>
      <c r="D1" s="6" t="s">
        <v>45</v>
      </c>
      <c r="E1" s="6" t="s">
        <v>9</v>
      </c>
      <c r="F1" s="6" t="s">
        <v>60</v>
      </c>
      <c r="G1" s="6" t="s">
        <v>59</v>
      </c>
      <c r="H1" s="5" t="s">
        <v>21</v>
      </c>
      <c r="I1" s="6" t="s">
        <v>83</v>
      </c>
      <c r="J1" s="6" t="s">
        <v>84</v>
      </c>
      <c r="K1" s="6" t="s">
        <v>85</v>
      </c>
      <c r="L1" s="6" t="s">
        <v>73</v>
      </c>
      <c r="M1" s="6" t="s">
        <v>71</v>
      </c>
      <c r="N1" s="6" t="s">
        <v>74</v>
      </c>
      <c r="O1" s="6" t="s">
        <v>76</v>
      </c>
      <c r="P1" s="6" t="s">
        <v>43</v>
      </c>
      <c r="Q1" s="6" t="s">
        <v>17</v>
      </c>
      <c r="R1" s="6" t="s">
        <v>44</v>
      </c>
      <c r="S1" s="6" t="s">
        <v>58</v>
      </c>
      <c r="T1" s="77"/>
    </row>
    <row r="2" spans="1:20" x14ac:dyDescent="0.5">
      <c r="A2" s="1" t="s">
        <v>53</v>
      </c>
      <c r="C2" s="7">
        <f>SUM(D2:G2)</f>
        <v>8634.2199999999993</v>
      </c>
      <c r="D2" s="1">
        <f t="shared" ref="D2:R2" si="0">D41</f>
        <v>7693</v>
      </c>
      <c r="E2" s="1">
        <f t="shared" si="0"/>
        <v>450</v>
      </c>
      <c r="F2" s="1">
        <f t="shared" ref="F2" si="1">F41</f>
        <v>491</v>
      </c>
      <c r="G2" s="1">
        <f t="shared" si="0"/>
        <v>0.22</v>
      </c>
      <c r="H2" s="7">
        <f>SUM(I2:R2)</f>
        <v>74.78</v>
      </c>
      <c r="I2" s="1">
        <f t="shared" ref="I2" si="2">I41</f>
        <v>0</v>
      </c>
      <c r="J2" s="1">
        <f t="shared" si="0"/>
        <v>0</v>
      </c>
      <c r="K2" s="1">
        <f t="shared" si="0"/>
        <v>0</v>
      </c>
      <c r="L2" s="1">
        <f t="shared" ref="L2" si="3">L41</f>
        <v>0</v>
      </c>
      <c r="M2" s="1">
        <f>M41</f>
        <v>0</v>
      </c>
      <c r="N2" s="1">
        <f>N41</f>
        <v>0</v>
      </c>
      <c r="O2" s="1">
        <f t="shared" si="0"/>
        <v>0</v>
      </c>
      <c r="P2" s="1">
        <f t="shared" si="0"/>
        <v>0</v>
      </c>
      <c r="Q2" s="1">
        <f t="shared" si="0"/>
        <v>0</v>
      </c>
      <c r="R2" s="1">
        <f t="shared" si="0"/>
        <v>74.78</v>
      </c>
    </row>
    <row r="3" spans="1:20" x14ac:dyDescent="0.5">
      <c r="A3" s="1" t="s">
        <v>54</v>
      </c>
      <c r="C3" s="7">
        <f t="shared" ref="C3:C13" si="4">SUM(D3:G3)</f>
        <v>16857.330000000002</v>
      </c>
      <c r="D3" s="1">
        <f t="shared" ref="D3:R3" si="5">D70</f>
        <v>10739</v>
      </c>
      <c r="E3" s="1">
        <f t="shared" si="5"/>
        <v>5125</v>
      </c>
      <c r="F3" s="1">
        <f t="shared" ref="F3" si="6">F70</f>
        <v>993</v>
      </c>
      <c r="G3" s="1">
        <f t="shared" si="5"/>
        <v>0.33</v>
      </c>
      <c r="H3" s="7">
        <f t="shared" ref="H3:H13" si="7">SUM(I3:R3)</f>
        <v>2547.71</v>
      </c>
      <c r="I3" s="1">
        <f t="shared" ref="I3" si="8">I70</f>
        <v>1235.51</v>
      </c>
      <c r="J3" s="1">
        <f t="shared" si="5"/>
        <v>39</v>
      </c>
      <c r="K3" s="1">
        <f t="shared" si="5"/>
        <v>117</v>
      </c>
      <c r="L3" s="1">
        <f t="shared" ref="L3" si="9">L70</f>
        <v>1141</v>
      </c>
      <c r="M3" s="1">
        <f>M70</f>
        <v>0</v>
      </c>
      <c r="N3" s="1">
        <f>N70</f>
        <v>0</v>
      </c>
      <c r="O3" s="1">
        <f t="shared" si="5"/>
        <v>0</v>
      </c>
      <c r="P3" s="1">
        <f t="shared" si="5"/>
        <v>0</v>
      </c>
      <c r="Q3" s="1">
        <f t="shared" si="5"/>
        <v>0</v>
      </c>
      <c r="R3" s="1">
        <f t="shared" si="5"/>
        <v>15.2</v>
      </c>
    </row>
    <row r="4" spans="1:20" x14ac:dyDescent="0.5">
      <c r="A4" s="1" t="s">
        <v>33</v>
      </c>
      <c r="C4" s="7">
        <f t="shared" si="4"/>
        <v>1818.33</v>
      </c>
      <c r="D4" s="1">
        <f t="shared" ref="D4:R4" si="10">D83</f>
        <v>1401</v>
      </c>
      <c r="E4" s="1">
        <f t="shared" si="10"/>
        <v>350</v>
      </c>
      <c r="F4" s="1">
        <f t="shared" ref="F4" si="11">F83</f>
        <v>67</v>
      </c>
      <c r="G4" s="1">
        <f t="shared" si="10"/>
        <v>0.33</v>
      </c>
      <c r="H4" s="7">
        <f t="shared" si="7"/>
        <v>7938.57</v>
      </c>
      <c r="I4" s="1">
        <f t="shared" ref="I4" si="12">I83</f>
        <v>0</v>
      </c>
      <c r="J4" s="1">
        <f t="shared" si="10"/>
        <v>26</v>
      </c>
      <c r="K4" s="1">
        <f t="shared" si="10"/>
        <v>3133</v>
      </c>
      <c r="L4" s="1">
        <f t="shared" ref="L4" si="13">L83</f>
        <v>1762</v>
      </c>
      <c r="M4" s="1">
        <f>M83</f>
        <v>3000</v>
      </c>
      <c r="N4" s="1">
        <f>N83</f>
        <v>0</v>
      </c>
      <c r="O4" s="1">
        <f t="shared" si="10"/>
        <v>0</v>
      </c>
      <c r="P4" s="1">
        <f t="shared" si="10"/>
        <v>0</v>
      </c>
      <c r="Q4" s="1">
        <f t="shared" si="10"/>
        <v>0</v>
      </c>
      <c r="R4" s="1">
        <f t="shared" si="10"/>
        <v>17.57</v>
      </c>
    </row>
    <row r="5" spans="1:20" x14ac:dyDescent="0.5">
      <c r="A5" s="1" t="s">
        <v>34</v>
      </c>
      <c r="C5" s="7">
        <f t="shared" si="4"/>
        <v>849.32</v>
      </c>
      <c r="D5" s="1">
        <f t="shared" ref="D5:R5" si="14">D96</f>
        <v>844</v>
      </c>
      <c r="E5" s="1">
        <f t="shared" si="14"/>
        <v>0</v>
      </c>
      <c r="F5" s="1">
        <f t="shared" ref="F5" si="15">F96</f>
        <v>5</v>
      </c>
      <c r="G5" s="1">
        <f t="shared" si="14"/>
        <v>0.32</v>
      </c>
      <c r="H5" s="7">
        <f t="shared" si="7"/>
        <v>6932.83</v>
      </c>
      <c r="I5" s="1">
        <f t="shared" ref="I5" si="16">I96</f>
        <v>0</v>
      </c>
      <c r="J5" s="1">
        <f t="shared" si="14"/>
        <v>0</v>
      </c>
      <c r="K5" s="1">
        <f t="shared" si="14"/>
        <v>273</v>
      </c>
      <c r="L5" s="1">
        <f t="shared" ref="L5" si="17">L96</f>
        <v>582</v>
      </c>
      <c r="M5" s="1">
        <f>M96</f>
        <v>6068.18</v>
      </c>
      <c r="N5" s="1">
        <f>N96</f>
        <v>0</v>
      </c>
      <c r="O5" s="1">
        <f t="shared" si="14"/>
        <v>0</v>
      </c>
      <c r="P5" s="1">
        <f t="shared" si="14"/>
        <v>0</v>
      </c>
      <c r="Q5" s="1">
        <f t="shared" si="14"/>
        <v>0</v>
      </c>
      <c r="R5" s="1">
        <f t="shared" si="14"/>
        <v>9.65</v>
      </c>
    </row>
    <row r="6" spans="1:20" x14ac:dyDescent="0.5">
      <c r="A6" s="1" t="s">
        <v>35</v>
      </c>
      <c r="C6" s="7">
        <f t="shared" si="4"/>
        <v>0</v>
      </c>
      <c r="D6" s="1">
        <f t="shared" ref="D6:R6" si="18">D107</f>
        <v>0</v>
      </c>
      <c r="E6" s="1">
        <f t="shared" si="18"/>
        <v>0</v>
      </c>
      <c r="F6" s="1">
        <f t="shared" ref="F6" si="19">F107</f>
        <v>0</v>
      </c>
      <c r="G6" s="1">
        <f t="shared" si="18"/>
        <v>0</v>
      </c>
      <c r="H6" s="7">
        <f t="shared" si="7"/>
        <v>0</v>
      </c>
      <c r="I6" s="1">
        <f t="shared" ref="I6" si="20">I107</f>
        <v>0</v>
      </c>
      <c r="J6" s="1">
        <f t="shared" si="18"/>
        <v>0</v>
      </c>
      <c r="K6" s="1">
        <f t="shared" si="18"/>
        <v>0</v>
      </c>
      <c r="L6" s="1">
        <f t="shared" ref="L6" si="21">L107</f>
        <v>0</v>
      </c>
      <c r="M6" s="1">
        <f>M107</f>
        <v>0</v>
      </c>
      <c r="N6" s="1">
        <f>N107</f>
        <v>0</v>
      </c>
      <c r="O6" s="1">
        <f t="shared" si="18"/>
        <v>0</v>
      </c>
      <c r="P6" s="1">
        <f t="shared" si="18"/>
        <v>0</v>
      </c>
      <c r="Q6" s="1">
        <f t="shared" si="18"/>
        <v>0</v>
      </c>
      <c r="R6" s="1">
        <f t="shared" si="18"/>
        <v>0</v>
      </c>
    </row>
    <row r="7" spans="1:20" x14ac:dyDescent="0.5">
      <c r="A7" s="1" t="s">
        <v>36</v>
      </c>
      <c r="C7" s="7">
        <f t="shared" si="4"/>
        <v>0</v>
      </c>
      <c r="D7" s="1">
        <f t="shared" ref="D7:R7" si="22">D122</f>
        <v>0</v>
      </c>
      <c r="E7" s="1">
        <f t="shared" si="22"/>
        <v>0</v>
      </c>
      <c r="F7" s="1">
        <f t="shared" ref="F7" si="23">F122</f>
        <v>0</v>
      </c>
      <c r="G7" s="1">
        <f t="shared" si="22"/>
        <v>0</v>
      </c>
      <c r="H7" s="7">
        <f t="shared" si="7"/>
        <v>0</v>
      </c>
      <c r="I7" s="1">
        <f t="shared" ref="I7" si="24">I122</f>
        <v>0</v>
      </c>
      <c r="J7" s="1">
        <f t="shared" si="22"/>
        <v>0</v>
      </c>
      <c r="K7" s="1">
        <f t="shared" si="22"/>
        <v>0</v>
      </c>
      <c r="L7" s="1">
        <f t="shared" ref="L7" si="25">L122</f>
        <v>0</v>
      </c>
      <c r="M7" s="1">
        <f>M122</f>
        <v>0</v>
      </c>
      <c r="N7" s="1">
        <f>N122</f>
        <v>0</v>
      </c>
      <c r="O7" s="1">
        <f t="shared" si="22"/>
        <v>0</v>
      </c>
      <c r="P7" s="1">
        <f t="shared" si="22"/>
        <v>0</v>
      </c>
      <c r="Q7" s="1">
        <f t="shared" si="22"/>
        <v>0</v>
      </c>
      <c r="R7" s="1">
        <f t="shared" si="22"/>
        <v>0</v>
      </c>
    </row>
    <row r="8" spans="1:20" x14ac:dyDescent="0.5">
      <c r="A8" s="1" t="s">
        <v>37</v>
      </c>
      <c r="C8" s="7">
        <f t="shared" si="4"/>
        <v>0</v>
      </c>
      <c r="D8" s="1">
        <f t="shared" ref="D8:R8" si="26">D132</f>
        <v>0</v>
      </c>
      <c r="E8" s="1">
        <f t="shared" si="26"/>
        <v>0</v>
      </c>
      <c r="F8" s="1">
        <f t="shared" ref="F8" si="27">F132</f>
        <v>0</v>
      </c>
      <c r="G8" s="1">
        <f t="shared" si="26"/>
        <v>0</v>
      </c>
      <c r="H8" s="7">
        <f t="shared" si="7"/>
        <v>0</v>
      </c>
      <c r="I8" s="1">
        <f t="shared" ref="I8" si="28">I132</f>
        <v>0</v>
      </c>
      <c r="J8" s="1">
        <f t="shared" si="26"/>
        <v>0</v>
      </c>
      <c r="K8" s="1">
        <f t="shared" si="26"/>
        <v>0</v>
      </c>
      <c r="L8" s="1">
        <f t="shared" ref="L8" si="29">L132</f>
        <v>0</v>
      </c>
      <c r="M8" s="1">
        <f>M132</f>
        <v>0</v>
      </c>
      <c r="N8" s="1">
        <f>N132</f>
        <v>0</v>
      </c>
      <c r="O8" s="1">
        <f t="shared" si="26"/>
        <v>0</v>
      </c>
      <c r="P8" s="1">
        <f t="shared" si="26"/>
        <v>0</v>
      </c>
      <c r="Q8" s="1">
        <f t="shared" si="26"/>
        <v>0</v>
      </c>
      <c r="R8" s="1">
        <f t="shared" si="26"/>
        <v>0</v>
      </c>
    </row>
    <row r="9" spans="1:20" x14ac:dyDescent="0.5">
      <c r="A9" s="1" t="s">
        <v>38</v>
      </c>
      <c r="C9" s="7">
        <f t="shared" si="4"/>
        <v>0</v>
      </c>
      <c r="D9" s="1">
        <f t="shared" ref="D9:R9" si="30">D141</f>
        <v>0</v>
      </c>
      <c r="E9" s="1">
        <f t="shared" si="30"/>
        <v>0</v>
      </c>
      <c r="F9" s="1">
        <f t="shared" ref="F9" si="31">F141</f>
        <v>0</v>
      </c>
      <c r="G9" s="1">
        <f t="shared" si="30"/>
        <v>0</v>
      </c>
      <c r="H9" s="7">
        <f t="shared" si="7"/>
        <v>0</v>
      </c>
      <c r="I9" s="1">
        <f t="shared" ref="I9" si="32">I141</f>
        <v>0</v>
      </c>
      <c r="J9" s="1">
        <f t="shared" si="30"/>
        <v>0</v>
      </c>
      <c r="K9" s="1">
        <f t="shared" si="30"/>
        <v>0</v>
      </c>
      <c r="L9" s="1">
        <f t="shared" ref="L9" si="33">L141</f>
        <v>0</v>
      </c>
      <c r="M9" s="1">
        <f>M141</f>
        <v>0</v>
      </c>
      <c r="N9" s="1">
        <f>N141</f>
        <v>0</v>
      </c>
      <c r="O9" s="1">
        <f t="shared" si="30"/>
        <v>0</v>
      </c>
      <c r="P9" s="1">
        <f t="shared" si="30"/>
        <v>0</v>
      </c>
      <c r="Q9" s="1">
        <f t="shared" si="30"/>
        <v>0</v>
      </c>
      <c r="R9" s="1">
        <f t="shared" si="30"/>
        <v>0</v>
      </c>
    </row>
    <row r="10" spans="1:20" x14ac:dyDescent="0.5">
      <c r="A10" s="1" t="s">
        <v>39</v>
      </c>
      <c r="C10" s="7">
        <f t="shared" si="4"/>
        <v>0</v>
      </c>
      <c r="D10" s="1">
        <f t="shared" ref="D10:R10" si="34">D148</f>
        <v>0</v>
      </c>
      <c r="E10" s="1">
        <f t="shared" si="34"/>
        <v>0</v>
      </c>
      <c r="F10" s="1">
        <f t="shared" ref="F10" si="35">F148</f>
        <v>0</v>
      </c>
      <c r="G10" s="1">
        <f t="shared" si="34"/>
        <v>0</v>
      </c>
      <c r="H10" s="7">
        <f t="shared" si="7"/>
        <v>0</v>
      </c>
      <c r="I10" s="1">
        <f t="shared" ref="I10" si="36">I148</f>
        <v>0</v>
      </c>
      <c r="J10" s="1">
        <f t="shared" si="34"/>
        <v>0</v>
      </c>
      <c r="K10" s="1">
        <f t="shared" si="34"/>
        <v>0</v>
      </c>
      <c r="L10" s="1">
        <f t="shared" ref="L10" si="37">L148</f>
        <v>0</v>
      </c>
      <c r="M10" s="1">
        <f>M148</f>
        <v>0</v>
      </c>
      <c r="N10" s="1">
        <f>N148</f>
        <v>0</v>
      </c>
      <c r="O10" s="1">
        <f t="shared" si="34"/>
        <v>0</v>
      </c>
      <c r="P10" s="1">
        <f t="shared" si="34"/>
        <v>0</v>
      </c>
      <c r="Q10" s="1">
        <f t="shared" si="34"/>
        <v>0</v>
      </c>
      <c r="R10" s="1">
        <f t="shared" si="34"/>
        <v>0</v>
      </c>
    </row>
    <row r="11" spans="1:20" x14ac:dyDescent="0.5">
      <c r="A11" s="1" t="s">
        <v>40</v>
      </c>
      <c r="C11" s="7">
        <f t="shared" si="4"/>
        <v>0</v>
      </c>
      <c r="D11" s="1">
        <f t="shared" ref="D11:R11" si="38">D165</f>
        <v>0</v>
      </c>
      <c r="E11" s="1">
        <f t="shared" si="38"/>
        <v>0</v>
      </c>
      <c r="F11" s="1">
        <f t="shared" ref="F11" si="39">F165</f>
        <v>0</v>
      </c>
      <c r="G11" s="1">
        <f t="shared" si="38"/>
        <v>0</v>
      </c>
      <c r="H11" s="7">
        <f t="shared" si="7"/>
        <v>0</v>
      </c>
      <c r="I11" s="1">
        <f t="shared" ref="I11" si="40">I165</f>
        <v>0</v>
      </c>
      <c r="J11" s="1">
        <f t="shared" si="38"/>
        <v>0</v>
      </c>
      <c r="K11" s="1">
        <f t="shared" si="38"/>
        <v>0</v>
      </c>
      <c r="L11" s="1">
        <f t="shared" ref="L11" si="41">L165</f>
        <v>0</v>
      </c>
      <c r="M11" s="1">
        <f>M165</f>
        <v>0</v>
      </c>
      <c r="N11" s="1">
        <f>N165</f>
        <v>0</v>
      </c>
      <c r="O11" s="1">
        <f t="shared" si="38"/>
        <v>0</v>
      </c>
      <c r="P11" s="1">
        <f t="shared" si="38"/>
        <v>0</v>
      </c>
      <c r="Q11" s="1">
        <f t="shared" si="38"/>
        <v>0</v>
      </c>
      <c r="R11" s="1">
        <f t="shared" si="38"/>
        <v>0</v>
      </c>
    </row>
    <row r="12" spans="1:20" x14ac:dyDescent="0.5">
      <c r="A12" s="1" t="s">
        <v>41</v>
      </c>
      <c r="C12" s="7">
        <f t="shared" si="4"/>
        <v>0</v>
      </c>
      <c r="D12" s="1">
        <f t="shared" ref="D12:R12" si="42">D176</f>
        <v>0</v>
      </c>
      <c r="E12" s="1">
        <f t="shared" si="42"/>
        <v>0</v>
      </c>
      <c r="F12" s="1">
        <f t="shared" ref="F12" si="43">F176</f>
        <v>0</v>
      </c>
      <c r="G12" s="1">
        <f t="shared" si="42"/>
        <v>0</v>
      </c>
      <c r="H12" s="7">
        <f t="shared" si="7"/>
        <v>0</v>
      </c>
      <c r="I12" s="1">
        <f t="shared" ref="I12" si="44">I176</f>
        <v>0</v>
      </c>
      <c r="J12" s="1">
        <f t="shared" si="42"/>
        <v>0</v>
      </c>
      <c r="K12" s="1">
        <f t="shared" si="42"/>
        <v>0</v>
      </c>
      <c r="L12" s="1">
        <f t="shared" ref="L12" si="45">L176</f>
        <v>0</v>
      </c>
      <c r="M12" s="1">
        <f>M176</f>
        <v>0</v>
      </c>
      <c r="N12" s="1">
        <f>N176</f>
        <v>0</v>
      </c>
      <c r="O12" s="1">
        <f t="shared" si="42"/>
        <v>0</v>
      </c>
      <c r="P12" s="1">
        <f t="shared" si="42"/>
        <v>0</v>
      </c>
      <c r="Q12" s="1">
        <f t="shared" si="42"/>
        <v>0</v>
      </c>
      <c r="R12" s="1">
        <f t="shared" si="42"/>
        <v>0</v>
      </c>
    </row>
    <row r="13" spans="1:20" x14ac:dyDescent="0.5">
      <c r="A13" s="1" t="s">
        <v>42</v>
      </c>
      <c r="C13" s="7">
        <f t="shared" si="4"/>
        <v>0</v>
      </c>
      <c r="D13" s="1">
        <f t="shared" ref="D13:R13" si="46">D190</f>
        <v>0</v>
      </c>
      <c r="E13" s="1">
        <f t="shared" si="46"/>
        <v>0</v>
      </c>
      <c r="F13" s="1">
        <f t="shared" ref="F13" si="47">F190</f>
        <v>0</v>
      </c>
      <c r="G13" s="1">
        <f t="shared" si="46"/>
        <v>0</v>
      </c>
      <c r="H13" s="7">
        <f t="shared" si="7"/>
        <v>0</v>
      </c>
      <c r="I13" s="1">
        <f t="shared" ref="I13" si="48">I190</f>
        <v>0</v>
      </c>
      <c r="J13" s="1">
        <f t="shared" si="46"/>
        <v>0</v>
      </c>
      <c r="K13" s="1">
        <f t="shared" si="46"/>
        <v>0</v>
      </c>
      <c r="L13" s="1">
        <f t="shared" ref="L13" si="49">L190</f>
        <v>0</v>
      </c>
      <c r="M13" s="1">
        <f>M190</f>
        <v>0</v>
      </c>
      <c r="N13" s="1">
        <f>N190</f>
        <v>0</v>
      </c>
      <c r="O13" s="1">
        <f t="shared" si="46"/>
        <v>0</v>
      </c>
      <c r="P13" s="1">
        <f t="shared" si="46"/>
        <v>0</v>
      </c>
      <c r="Q13" s="1">
        <f t="shared" si="46"/>
        <v>0</v>
      </c>
      <c r="R13" s="1">
        <f t="shared" si="46"/>
        <v>0</v>
      </c>
    </row>
    <row r="14" spans="1:20" ht="13.2" thickBot="1" x14ac:dyDescent="0.55000000000000004">
      <c r="C14" s="10">
        <f>SUM(C2:C13)</f>
        <v>28159.200000000004</v>
      </c>
      <c r="D14" s="9">
        <f t="shared" ref="D14:R14" si="50">SUM(D2:D13)</f>
        <v>20677</v>
      </c>
      <c r="E14" s="9">
        <f t="shared" si="50"/>
        <v>5925</v>
      </c>
      <c r="F14" s="9">
        <f t="shared" si="50"/>
        <v>1556</v>
      </c>
      <c r="G14" s="9">
        <f t="shared" si="50"/>
        <v>1.2000000000000002</v>
      </c>
      <c r="H14" s="10">
        <f t="shared" si="50"/>
        <v>17493.89</v>
      </c>
      <c r="I14" s="9">
        <f t="shared" ref="I14" si="51">SUM(I2:I13)</f>
        <v>1235.51</v>
      </c>
      <c r="J14" s="9">
        <f t="shared" si="50"/>
        <v>65</v>
      </c>
      <c r="K14" s="9">
        <f t="shared" si="50"/>
        <v>3523</v>
      </c>
      <c r="L14" s="9">
        <f t="shared" ref="L14" si="52">SUM(L2:L13)</f>
        <v>3485</v>
      </c>
      <c r="M14" s="9">
        <f>SUM(M2:M13)</f>
        <v>9068.18</v>
      </c>
      <c r="N14" s="9">
        <f>SUM(N2:N13)</f>
        <v>0</v>
      </c>
      <c r="O14" s="9">
        <f t="shared" si="50"/>
        <v>0</v>
      </c>
      <c r="P14" s="9">
        <f t="shared" si="50"/>
        <v>0</v>
      </c>
      <c r="Q14" s="9">
        <f t="shared" si="50"/>
        <v>0</v>
      </c>
      <c r="R14" s="9">
        <f t="shared" si="50"/>
        <v>117.20000000000002</v>
      </c>
    </row>
    <row r="15" spans="1:20" ht="13.2" thickTop="1" x14ac:dyDescent="0.5">
      <c r="H15" s="7"/>
      <c r="I15" s="7"/>
    </row>
    <row r="16" spans="1:20" x14ac:dyDescent="0.5">
      <c r="A16" s="11" t="s">
        <v>61</v>
      </c>
      <c r="B16" s="11"/>
      <c r="C16" s="11" t="s">
        <v>0</v>
      </c>
      <c r="D16" s="11" t="s">
        <v>12</v>
      </c>
      <c r="E16" s="11" t="s">
        <v>62</v>
      </c>
    </row>
    <row r="17" spans="1:21" x14ac:dyDescent="0.5">
      <c r="A17" s="1">
        <v>22373.47</v>
      </c>
      <c r="C17" s="1">
        <f>C14</f>
        <v>28159.200000000004</v>
      </c>
      <c r="D17" s="1">
        <f>H14*-1</f>
        <v>-17493.89</v>
      </c>
      <c r="E17" s="1">
        <f>SUM(A17:D17)</f>
        <v>33038.780000000006</v>
      </c>
    </row>
    <row r="19" spans="1:21" x14ac:dyDescent="0.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1" x14ac:dyDescent="0.5">
      <c r="A20" s="1" t="s">
        <v>53</v>
      </c>
      <c r="T20" s="1">
        <f>A17</f>
        <v>22373.47</v>
      </c>
      <c r="U20" s="1">
        <f t="shared" ref="U20:U31" si="53">C20-R20</f>
        <v>0</v>
      </c>
    </row>
    <row r="21" spans="1:21" x14ac:dyDescent="0.5">
      <c r="A21" s="2">
        <v>45666</v>
      </c>
      <c r="B21" s="2" t="s">
        <v>127</v>
      </c>
      <c r="C21" s="7">
        <f>SUM(D21:G21)</f>
        <v>275</v>
      </c>
      <c r="D21" s="1">
        <f>194+81</f>
        <v>275</v>
      </c>
      <c r="H21" s="7">
        <f>SUM(I21:R21)</f>
        <v>11.44</v>
      </c>
      <c r="R21" s="1">
        <f>9.59+1.85</f>
        <v>11.44</v>
      </c>
      <c r="S21" s="1" t="s">
        <v>112</v>
      </c>
      <c r="T21" s="1">
        <f>T20+C21-H21</f>
        <v>22637.030000000002</v>
      </c>
      <c r="U21" s="1">
        <f t="shared" si="53"/>
        <v>263.56</v>
      </c>
    </row>
    <row r="22" spans="1:21" x14ac:dyDescent="0.5">
      <c r="A22" s="2">
        <v>45670</v>
      </c>
      <c r="B22" s="2" t="s">
        <v>127</v>
      </c>
      <c r="C22" s="7">
        <f>SUM(D22:G22)</f>
        <v>78</v>
      </c>
      <c r="D22" s="1">
        <v>78</v>
      </c>
      <c r="H22" s="7">
        <f t="shared" ref="H22" si="54">SUM(I22:R22)</f>
        <v>3.7</v>
      </c>
      <c r="R22" s="1">
        <v>3.7</v>
      </c>
      <c r="S22" s="1" t="s">
        <v>113</v>
      </c>
      <c r="T22" s="1">
        <f t="shared" ref="T22:T37" si="55">T21+C22-H22</f>
        <v>22711.33</v>
      </c>
      <c r="U22" s="1">
        <f t="shared" si="53"/>
        <v>74.3</v>
      </c>
    </row>
    <row r="23" spans="1:21" x14ac:dyDescent="0.5">
      <c r="A23" s="2">
        <v>45670</v>
      </c>
      <c r="B23" s="2" t="s">
        <v>127</v>
      </c>
      <c r="C23" s="7">
        <f>SUM(D23:G23)</f>
        <v>97</v>
      </c>
      <c r="D23" s="1">
        <v>97</v>
      </c>
      <c r="H23" s="7">
        <f t="shared" ref="H23:H24" si="56">SUM(I23:R23)</f>
        <v>0</v>
      </c>
      <c r="S23" s="1" t="s">
        <v>94</v>
      </c>
      <c r="T23" s="1">
        <f t="shared" si="55"/>
        <v>22808.33</v>
      </c>
      <c r="U23" s="1">
        <f t="shared" ref="U23:U24" si="57">C23-R23</f>
        <v>97</v>
      </c>
    </row>
    <row r="24" spans="1:21" x14ac:dyDescent="0.5">
      <c r="A24" s="2">
        <v>45679</v>
      </c>
      <c r="B24" s="2" t="s">
        <v>127</v>
      </c>
      <c r="C24" s="7">
        <f t="shared" ref="C24" si="58">SUM(D24:G24)</f>
        <v>885</v>
      </c>
      <c r="D24" s="1">
        <f>885-450</f>
        <v>435</v>
      </c>
      <c r="E24" s="1">
        <v>450</v>
      </c>
      <c r="H24" s="7">
        <f t="shared" si="56"/>
        <v>40.21</v>
      </c>
      <c r="R24" s="1">
        <v>40.21</v>
      </c>
      <c r="S24" s="1" t="s">
        <v>114</v>
      </c>
      <c r="T24" s="1">
        <f t="shared" si="55"/>
        <v>23653.120000000003</v>
      </c>
      <c r="U24" s="1">
        <f t="shared" si="57"/>
        <v>844.79</v>
      </c>
    </row>
    <row r="25" spans="1:21" x14ac:dyDescent="0.5">
      <c r="A25" s="2">
        <v>45685</v>
      </c>
      <c r="B25" s="2" t="s">
        <v>127</v>
      </c>
      <c r="C25" s="7">
        <f>SUM(D25:G25)</f>
        <v>647</v>
      </c>
      <c r="D25" s="1">
        <v>647</v>
      </c>
      <c r="H25" s="7">
        <f t="shared" ref="H25:H39" si="59">SUM(I25:R25)</f>
        <v>0</v>
      </c>
      <c r="S25" s="1" t="s">
        <v>95</v>
      </c>
      <c r="T25" s="1">
        <f t="shared" si="55"/>
        <v>24300.120000000003</v>
      </c>
      <c r="U25" s="1">
        <f t="shared" si="53"/>
        <v>647</v>
      </c>
    </row>
    <row r="26" spans="1:21" x14ac:dyDescent="0.5">
      <c r="A26" s="2">
        <v>45685</v>
      </c>
      <c r="B26" s="2" t="s">
        <v>127</v>
      </c>
      <c r="C26" s="7">
        <f t="shared" ref="C26:C29" si="60">SUM(D26:G26)</f>
        <v>738</v>
      </c>
      <c r="D26" s="1">
        <v>571</v>
      </c>
      <c r="F26" s="1">
        <v>167</v>
      </c>
      <c r="H26" s="7">
        <f t="shared" si="59"/>
        <v>0</v>
      </c>
      <c r="S26" s="1" t="s">
        <v>96</v>
      </c>
      <c r="T26" s="1">
        <f t="shared" si="55"/>
        <v>25038.120000000003</v>
      </c>
      <c r="U26" s="1">
        <f t="shared" si="53"/>
        <v>738</v>
      </c>
    </row>
    <row r="27" spans="1:21" x14ac:dyDescent="0.5">
      <c r="A27" s="2">
        <v>45685</v>
      </c>
      <c r="B27" s="2" t="s">
        <v>127</v>
      </c>
      <c r="C27" s="7">
        <f t="shared" si="60"/>
        <v>657</v>
      </c>
      <c r="D27" s="1">
        <v>609</v>
      </c>
      <c r="F27" s="1">
        <v>48</v>
      </c>
      <c r="H27" s="7">
        <f t="shared" si="59"/>
        <v>0</v>
      </c>
      <c r="S27" s="1" t="s">
        <v>97</v>
      </c>
      <c r="T27" s="1">
        <f t="shared" si="55"/>
        <v>25695.120000000003</v>
      </c>
      <c r="U27" s="1">
        <f t="shared" si="53"/>
        <v>657</v>
      </c>
    </row>
    <row r="28" spans="1:21" x14ac:dyDescent="0.5">
      <c r="A28" s="2">
        <v>45685</v>
      </c>
      <c r="B28" s="2" t="s">
        <v>127</v>
      </c>
      <c r="C28" s="7">
        <f t="shared" si="60"/>
        <v>419</v>
      </c>
      <c r="D28" s="1">
        <v>419</v>
      </c>
      <c r="H28" s="7">
        <f t="shared" si="59"/>
        <v>0</v>
      </c>
      <c r="S28" s="1" t="s">
        <v>98</v>
      </c>
      <c r="T28" s="1">
        <f t="shared" si="55"/>
        <v>26114.120000000003</v>
      </c>
      <c r="U28" s="1">
        <f t="shared" si="53"/>
        <v>419</v>
      </c>
    </row>
    <row r="29" spans="1:21" x14ac:dyDescent="0.5">
      <c r="A29" s="2">
        <v>45686</v>
      </c>
      <c r="B29" s="2" t="s">
        <v>127</v>
      </c>
      <c r="C29" s="7">
        <f t="shared" si="60"/>
        <v>650</v>
      </c>
      <c r="D29" s="1">
        <v>590</v>
      </c>
      <c r="F29" s="1">
        <v>60</v>
      </c>
      <c r="H29" s="7">
        <f t="shared" si="59"/>
        <v>0</v>
      </c>
      <c r="S29" s="1" t="s">
        <v>99</v>
      </c>
      <c r="T29" s="1">
        <f t="shared" si="55"/>
        <v>26764.120000000003</v>
      </c>
      <c r="U29" s="1">
        <f t="shared" si="53"/>
        <v>650</v>
      </c>
    </row>
    <row r="30" spans="1:21" x14ac:dyDescent="0.5">
      <c r="A30" s="2">
        <v>45686</v>
      </c>
      <c r="B30" s="2" t="s">
        <v>127</v>
      </c>
      <c r="C30" s="7">
        <f t="shared" ref="C30:C31" si="61">SUM(D30:G30)</f>
        <v>605</v>
      </c>
      <c r="D30" s="1">
        <v>533</v>
      </c>
      <c r="F30" s="1">
        <v>72</v>
      </c>
      <c r="H30" s="7">
        <f t="shared" si="59"/>
        <v>0</v>
      </c>
      <c r="S30" s="1" t="s">
        <v>100</v>
      </c>
      <c r="T30" s="1">
        <f t="shared" si="55"/>
        <v>27369.120000000003</v>
      </c>
      <c r="U30" s="1">
        <f t="shared" si="53"/>
        <v>605</v>
      </c>
    </row>
    <row r="31" spans="1:21" x14ac:dyDescent="0.5">
      <c r="A31" s="2">
        <v>45686</v>
      </c>
      <c r="B31" s="2" t="s">
        <v>127</v>
      </c>
      <c r="C31" s="7">
        <f t="shared" si="61"/>
        <v>374</v>
      </c>
      <c r="D31" s="1">
        <v>374</v>
      </c>
      <c r="H31" s="7">
        <f t="shared" si="59"/>
        <v>19.43</v>
      </c>
      <c r="R31" s="1">
        <v>19.43</v>
      </c>
      <c r="S31" s="1" t="s">
        <v>115</v>
      </c>
      <c r="T31" s="1">
        <f t="shared" si="55"/>
        <v>27723.690000000002</v>
      </c>
      <c r="U31" s="1">
        <f t="shared" si="53"/>
        <v>354.57</v>
      </c>
    </row>
    <row r="32" spans="1:21" x14ac:dyDescent="0.5">
      <c r="A32" s="2">
        <v>45686</v>
      </c>
      <c r="B32" s="2" t="s">
        <v>127</v>
      </c>
      <c r="C32" s="7">
        <f t="shared" ref="C32:C38" si="62">SUM(D32:G32)</f>
        <v>545</v>
      </c>
      <c r="D32" s="1">
        <v>533</v>
      </c>
      <c r="F32" s="1">
        <v>12</v>
      </c>
      <c r="H32" s="7">
        <f t="shared" ref="H32:H38" si="63">SUM(I32:R32)</f>
        <v>0</v>
      </c>
      <c r="S32" s="1" t="s">
        <v>101</v>
      </c>
      <c r="T32" s="1">
        <f t="shared" si="55"/>
        <v>28268.690000000002</v>
      </c>
      <c r="U32" s="1">
        <f t="shared" ref="U32:U37" si="64">C32-R32</f>
        <v>545</v>
      </c>
    </row>
    <row r="33" spans="1:22" x14ac:dyDescent="0.5">
      <c r="A33" s="2">
        <v>45687</v>
      </c>
      <c r="B33" s="2" t="s">
        <v>127</v>
      </c>
      <c r="C33" s="7">
        <f t="shared" si="62"/>
        <v>476</v>
      </c>
      <c r="D33" s="1">
        <v>476</v>
      </c>
      <c r="H33" s="7">
        <f t="shared" si="63"/>
        <v>0</v>
      </c>
      <c r="S33" s="1" t="s">
        <v>102</v>
      </c>
      <c r="T33" s="1">
        <f t="shared" si="55"/>
        <v>28744.690000000002</v>
      </c>
      <c r="U33" s="1">
        <f t="shared" si="64"/>
        <v>476</v>
      </c>
    </row>
    <row r="34" spans="1:22" x14ac:dyDescent="0.5">
      <c r="A34" s="2">
        <v>45687</v>
      </c>
      <c r="B34" s="2" t="s">
        <v>127</v>
      </c>
      <c r="C34" s="7">
        <f t="shared" si="62"/>
        <v>500</v>
      </c>
      <c r="D34" s="1">
        <v>495</v>
      </c>
      <c r="F34" s="1">
        <v>5</v>
      </c>
      <c r="H34" s="7">
        <f t="shared" si="63"/>
        <v>0</v>
      </c>
      <c r="S34" s="1" t="s">
        <v>103</v>
      </c>
      <c r="T34" s="1">
        <f t="shared" si="55"/>
        <v>29244.690000000002</v>
      </c>
      <c r="U34" s="1">
        <f t="shared" si="64"/>
        <v>500</v>
      </c>
    </row>
    <row r="35" spans="1:22" x14ac:dyDescent="0.5">
      <c r="A35" s="2">
        <v>45687</v>
      </c>
      <c r="B35" s="2" t="s">
        <v>127</v>
      </c>
      <c r="C35" s="7">
        <f t="shared" si="62"/>
        <v>658</v>
      </c>
      <c r="D35" s="1">
        <v>571</v>
      </c>
      <c r="F35" s="1">
        <v>87</v>
      </c>
      <c r="H35" s="7">
        <f t="shared" si="63"/>
        <v>0</v>
      </c>
      <c r="S35" s="1" t="s">
        <v>104</v>
      </c>
      <c r="T35" s="1">
        <f t="shared" si="55"/>
        <v>29902.690000000002</v>
      </c>
      <c r="U35" s="1">
        <f t="shared" si="64"/>
        <v>658</v>
      </c>
    </row>
    <row r="36" spans="1:22" x14ac:dyDescent="0.5">
      <c r="A36" s="2">
        <v>45687</v>
      </c>
      <c r="B36" s="2" t="s">
        <v>127</v>
      </c>
      <c r="C36" s="7">
        <f t="shared" si="62"/>
        <v>534</v>
      </c>
      <c r="D36" s="1">
        <v>514</v>
      </c>
      <c r="F36" s="1">
        <v>20</v>
      </c>
      <c r="H36" s="7">
        <f t="shared" si="63"/>
        <v>0</v>
      </c>
      <c r="S36" s="1" t="s">
        <v>105</v>
      </c>
      <c r="T36" s="1">
        <f t="shared" si="55"/>
        <v>30436.690000000002</v>
      </c>
      <c r="U36" s="1">
        <f t="shared" si="64"/>
        <v>534</v>
      </c>
    </row>
    <row r="37" spans="1:22" x14ac:dyDescent="0.5">
      <c r="A37" s="2">
        <v>45688</v>
      </c>
      <c r="B37" s="2" t="s">
        <v>127</v>
      </c>
      <c r="C37" s="7">
        <f t="shared" si="62"/>
        <v>0.22</v>
      </c>
      <c r="G37" s="1">
        <v>0.22</v>
      </c>
      <c r="H37" s="7">
        <f t="shared" si="63"/>
        <v>0</v>
      </c>
      <c r="S37" s="1" t="s">
        <v>59</v>
      </c>
      <c r="T37" s="1">
        <f t="shared" si="55"/>
        <v>30436.910000000003</v>
      </c>
      <c r="U37" s="1">
        <f t="shared" si="64"/>
        <v>0.22</v>
      </c>
      <c r="V37" s="1" t="s">
        <v>128</v>
      </c>
    </row>
    <row r="38" spans="1:22" x14ac:dyDescent="0.5">
      <c r="A38" s="2">
        <v>45687</v>
      </c>
      <c r="B38" s="2" t="s">
        <v>127</v>
      </c>
      <c r="C38" s="7">
        <f t="shared" si="62"/>
        <v>496</v>
      </c>
      <c r="D38" s="1">
        <v>476</v>
      </c>
      <c r="F38" s="1">
        <v>20</v>
      </c>
      <c r="H38" s="7">
        <f t="shared" si="63"/>
        <v>0</v>
      </c>
      <c r="S38" s="1" t="s">
        <v>106</v>
      </c>
      <c r="T38" s="1">
        <f t="shared" ref="T38:T39" si="65">T37+C38-H38</f>
        <v>30932.910000000003</v>
      </c>
      <c r="U38" s="1">
        <f t="shared" ref="U38:U39" si="66">C38-R38</f>
        <v>496</v>
      </c>
    </row>
    <row r="39" spans="1:22" x14ac:dyDescent="0.5">
      <c r="A39" s="2"/>
      <c r="B39" s="2"/>
      <c r="C39" s="7">
        <f t="shared" ref="C39:C68" si="67">SUM(D39:G39)</f>
        <v>0</v>
      </c>
      <c r="H39" s="7">
        <f t="shared" si="59"/>
        <v>0</v>
      </c>
      <c r="T39" s="1">
        <f t="shared" si="65"/>
        <v>30932.910000000003</v>
      </c>
      <c r="U39" s="1">
        <f t="shared" si="66"/>
        <v>0</v>
      </c>
    </row>
    <row r="40" spans="1:22" x14ac:dyDescent="0.5">
      <c r="C40" s="7"/>
      <c r="H40" s="7"/>
    </row>
    <row r="41" spans="1:22" x14ac:dyDescent="0.5">
      <c r="A41" s="3" t="s">
        <v>32</v>
      </c>
      <c r="B41" s="3"/>
      <c r="C41" s="8">
        <f t="shared" ref="C41:M41" si="68">SUM(C21:C40)</f>
        <v>8634.2200000000012</v>
      </c>
      <c r="D41" s="3">
        <f t="shared" si="68"/>
        <v>7693</v>
      </c>
      <c r="E41" s="3">
        <f t="shared" si="68"/>
        <v>450</v>
      </c>
      <c r="F41" s="3">
        <f t="shared" si="68"/>
        <v>491</v>
      </c>
      <c r="G41" s="3">
        <f t="shared" si="68"/>
        <v>0.22</v>
      </c>
      <c r="H41" s="8">
        <f t="shared" si="68"/>
        <v>74.78</v>
      </c>
      <c r="I41" s="3">
        <f t="shared" si="68"/>
        <v>0</v>
      </c>
      <c r="J41" s="3">
        <f t="shared" si="68"/>
        <v>0</v>
      </c>
      <c r="K41" s="3">
        <f t="shared" si="68"/>
        <v>0</v>
      </c>
      <c r="L41" s="3">
        <f t="shared" si="68"/>
        <v>0</v>
      </c>
      <c r="M41" s="3">
        <f t="shared" si="68"/>
        <v>0</v>
      </c>
      <c r="N41" s="3"/>
      <c r="O41" s="3">
        <f>SUM(O21:O40)</f>
        <v>0</v>
      </c>
      <c r="P41" s="3">
        <f>SUM(P21:P40)</f>
        <v>0</v>
      </c>
      <c r="Q41" s="3">
        <f>SUM(Q21:Q40)</f>
        <v>0</v>
      </c>
      <c r="R41" s="3">
        <f>SUM(R21:R40)</f>
        <v>74.78</v>
      </c>
    </row>
    <row r="42" spans="1:22" x14ac:dyDescent="0.5">
      <c r="A42" s="1" t="s">
        <v>54</v>
      </c>
      <c r="C42" s="7"/>
      <c r="H42" s="7"/>
    </row>
    <row r="43" spans="1:22" x14ac:dyDescent="0.5">
      <c r="A43" s="2">
        <v>45691</v>
      </c>
      <c r="B43" s="2" t="s">
        <v>127</v>
      </c>
      <c r="C43" s="7">
        <f t="shared" si="67"/>
        <v>526</v>
      </c>
      <c r="D43" s="1">
        <v>476</v>
      </c>
      <c r="F43" s="1">
        <v>50</v>
      </c>
      <c r="H43" s="7">
        <f>SUM(I43:R43)</f>
        <v>0</v>
      </c>
      <c r="S43" s="1" t="s">
        <v>107</v>
      </c>
      <c r="T43" s="1">
        <f>T39+C43-H43</f>
        <v>31458.910000000003</v>
      </c>
      <c r="U43" s="1">
        <f t="shared" ref="U43:U44" si="69">C43-R43</f>
        <v>526</v>
      </c>
    </row>
    <row r="44" spans="1:22" x14ac:dyDescent="0.5">
      <c r="A44" s="2">
        <v>45691</v>
      </c>
      <c r="B44" s="2" t="s">
        <v>127</v>
      </c>
      <c r="C44" s="7">
        <f t="shared" si="67"/>
        <v>673</v>
      </c>
      <c r="D44" s="1">
        <v>532</v>
      </c>
      <c r="F44" s="1">
        <v>141</v>
      </c>
      <c r="H44" s="7">
        <f t="shared" ref="H44:H68" si="70">SUM(I44:R44)</f>
        <v>0</v>
      </c>
      <c r="S44" s="1" t="s">
        <v>108</v>
      </c>
      <c r="T44" s="1">
        <f t="shared" ref="T44" si="71">T43+C44-H44</f>
        <v>32131.910000000003</v>
      </c>
      <c r="U44" s="1">
        <f t="shared" si="69"/>
        <v>673</v>
      </c>
    </row>
    <row r="45" spans="1:22" x14ac:dyDescent="0.5">
      <c r="A45" s="2">
        <v>45691</v>
      </c>
      <c r="B45" s="2" t="s">
        <v>127</v>
      </c>
      <c r="C45" s="7">
        <f t="shared" si="67"/>
        <v>524</v>
      </c>
      <c r="D45" s="1">
        <v>514</v>
      </c>
      <c r="F45" s="1">
        <v>10</v>
      </c>
      <c r="H45" s="7">
        <f t="shared" si="70"/>
        <v>0</v>
      </c>
      <c r="S45" s="1" t="s">
        <v>109</v>
      </c>
      <c r="T45" s="1">
        <f t="shared" ref="T45:T68" si="72">T44+C45-H45</f>
        <v>32655.910000000003</v>
      </c>
      <c r="U45" s="1">
        <f t="shared" ref="U45:U68" si="73">C45-R45</f>
        <v>524</v>
      </c>
    </row>
    <row r="46" spans="1:22" x14ac:dyDescent="0.5">
      <c r="A46" s="2">
        <v>45691</v>
      </c>
      <c r="B46" s="2" t="s">
        <v>127</v>
      </c>
      <c r="C46" s="7">
        <f t="shared" si="67"/>
        <v>487</v>
      </c>
      <c r="D46" s="1">
        <v>457</v>
      </c>
      <c r="F46" s="1">
        <v>30</v>
      </c>
      <c r="H46" s="7">
        <f t="shared" si="70"/>
        <v>0</v>
      </c>
      <c r="S46" s="1" t="s">
        <v>110</v>
      </c>
      <c r="T46" s="1">
        <f t="shared" si="72"/>
        <v>33142.910000000003</v>
      </c>
      <c r="U46" s="1">
        <f t="shared" si="73"/>
        <v>487</v>
      </c>
    </row>
    <row r="47" spans="1:22" x14ac:dyDescent="0.5">
      <c r="A47" s="2">
        <v>45692</v>
      </c>
      <c r="B47" s="2" t="s">
        <v>127</v>
      </c>
      <c r="C47" s="7">
        <f t="shared" si="67"/>
        <v>544</v>
      </c>
      <c r="D47" s="1">
        <v>533</v>
      </c>
      <c r="F47" s="1">
        <v>11</v>
      </c>
      <c r="H47" s="7">
        <f t="shared" si="70"/>
        <v>0</v>
      </c>
      <c r="S47" s="1" t="s">
        <v>111</v>
      </c>
      <c r="T47" s="1">
        <f t="shared" si="72"/>
        <v>33686.910000000003</v>
      </c>
      <c r="U47" s="1">
        <f t="shared" si="73"/>
        <v>544</v>
      </c>
    </row>
    <row r="48" spans="1:22" x14ac:dyDescent="0.5">
      <c r="A48" s="2">
        <v>45692</v>
      </c>
      <c r="B48" s="2" t="s">
        <v>127</v>
      </c>
      <c r="C48" s="7">
        <f t="shared" si="67"/>
        <v>536</v>
      </c>
      <c r="D48" s="1">
        <v>495</v>
      </c>
      <c r="F48" s="1">
        <v>41</v>
      </c>
      <c r="H48" s="7">
        <f t="shared" si="70"/>
        <v>0</v>
      </c>
      <c r="S48" s="1" t="s">
        <v>116</v>
      </c>
      <c r="T48" s="1">
        <f t="shared" si="72"/>
        <v>34222.910000000003</v>
      </c>
      <c r="U48" s="1">
        <f t="shared" si="73"/>
        <v>536</v>
      </c>
    </row>
    <row r="49" spans="1:21" x14ac:dyDescent="0.5">
      <c r="A49" s="2">
        <v>45692</v>
      </c>
      <c r="B49" s="2" t="s">
        <v>127</v>
      </c>
      <c r="C49" s="7">
        <f t="shared" si="67"/>
        <v>3300</v>
      </c>
      <c r="E49" s="1">
        <v>3225</v>
      </c>
      <c r="F49" s="1">
        <v>75</v>
      </c>
      <c r="H49" s="7">
        <f t="shared" si="70"/>
        <v>0</v>
      </c>
      <c r="S49" s="1" t="s">
        <v>117</v>
      </c>
      <c r="T49" s="1">
        <f t="shared" si="72"/>
        <v>37522.910000000003</v>
      </c>
      <c r="U49" s="1">
        <f t="shared" si="73"/>
        <v>3300</v>
      </c>
    </row>
    <row r="50" spans="1:21" x14ac:dyDescent="0.5">
      <c r="A50" s="2">
        <v>45692</v>
      </c>
      <c r="B50" s="2" t="s">
        <v>127</v>
      </c>
      <c r="C50" s="7">
        <f t="shared" si="67"/>
        <v>510</v>
      </c>
      <c r="D50" s="1">
        <v>495</v>
      </c>
      <c r="F50" s="1">
        <v>15</v>
      </c>
      <c r="H50" s="7">
        <f t="shared" si="70"/>
        <v>0</v>
      </c>
      <c r="S50" s="1" t="s">
        <v>118</v>
      </c>
      <c r="T50" s="1">
        <f t="shared" si="72"/>
        <v>38032.910000000003</v>
      </c>
      <c r="U50" s="1">
        <f t="shared" si="73"/>
        <v>510</v>
      </c>
    </row>
    <row r="51" spans="1:21" x14ac:dyDescent="0.5">
      <c r="A51" s="2">
        <v>45692</v>
      </c>
      <c r="B51" s="2" t="s">
        <v>127</v>
      </c>
      <c r="C51" s="7">
        <f t="shared" si="67"/>
        <v>596</v>
      </c>
      <c r="D51" s="1">
        <v>514</v>
      </c>
      <c r="F51" s="1">
        <v>82</v>
      </c>
      <c r="H51" s="7">
        <f t="shared" si="70"/>
        <v>0</v>
      </c>
      <c r="S51" s="1" t="s">
        <v>119</v>
      </c>
      <c r="T51" s="1">
        <f t="shared" si="72"/>
        <v>38628.910000000003</v>
      </c>
      <c r="U51" s="1">
        <f t="shared" si="73"/>
        <v>596</v>
      </c>
    </row>
    <row r="52" spans="1:21" x14ac:dyDescent="0.5">
      <c r="A52" s="2">
        <v>45693</v>
      </c>
      <c r="B52" s="2" t="s">
        <v>127</v>
      </c>
      <c r="C52" s="7">
        <f t="shared" si="67"/>
        <v>600</v>
      </c>
      <c r="D52" s="1">
        <v>590</v>
      </c>
      <c r="F52" s="1">
        <v>10</v>
      </c>
      <c r="H52" s="7">
        <f t="shared" si="70"/>
        <v>0</v>
      </c>
      <c r="S52" s="1" t="s">
        <v>120</v>
      </c>
      <c r="T52" s="1">
        <f t="shared" si="72"/>
        <v>39228.910000000003</v>
      </c>
      <c r="U52" s="1">
        <f t="shared" si="73"/>
        <v>600</v>
      </c>
    </row>
    <row r="53" spans="1:21" x14ac:dyDescent="0.5">
      <c r="A53" s="2">
        <v>45693</v>
      </c>
      <c r="B53" s="2" t="s">
        <v>127</v>
      </c>
      <c r="C53" s="7">
        <f t="shared" si="67"/>
        <v>572</v>
      </c>
      <c r="D53" s="1">
        <v>552</v>
      </c>
      <c r="F53" s="1">
        <v>20</v>
      </c>
      <c r="H53" s="7">
        <f t="shared" si="70"/>
        <v>0</v>
      </c>
      <c r="S53" s="1" t="s">
        <v>121</v>
      </c>
      <c r="T53" s="1">
        <f t="shared" si="72"/>
        <v>39800.910000000003</v>
      </c>
      <c r="U53" s="1">
        <f t="shared" si="73"/>
        <v>572</v>
      </c>
    </row>
    <row r="54" spans="1:21" x14ac:dyDescent="0.5">
      <c r="A54" s="2">
        <v>45694</v>
      </c>
      <c r="B54" s="2" t="s">
        <v>127</v>
      </c>
      <c r="C54" s="7">
        <f t="shared" si="67"/>
        <v>486</v>
      </c>
      <c r="D54" s="1">
        <v>476</v>
      </c>
      <c r="F54" s="1">
        <v>10</v>
      </c>
      <c r="H54" s="7">
        <f t="shared" si="70"/>
        <v>0</v>
      </c>
      <c r="S54" s="1" t="s">
        <v>122</v>
      </c>
      <c r="T54" s="1">
        <f t="shared" si="72"/>
        <v>40286.910000000003</v>
      </c>
      <c r="U54" s="1">
        <f t="shared" si="73"/>
        <v>486</v>
      </c>
    </row>
    <row r="55" spans="1:21" x14ac:dyDescent="0.5">
      <c r="A55" s="2">
        <v>45694</v>
      </c>
      <c r="B55" s="2" t="s">
        <v>127</v>
      </c>
      <c r="C55" s="7">
        <f t="shared" si="67"/>
        <v>496</v>
      </c>
      <c r="D55" s="1">
        <v>495</v>
      </c>
      <c r="F55" s="1">
        <v>1</v>
      </c>
      <c r="H55" s="7">
        <f t="shared" si="70"/>
        <v>0</v>
      </c>
      <c r="S55" s="1" t="s">
        <v>123</v>
      </c>
      <c r="T55" s="1">
        <f t="shared" si="72"/>
        <v>40782.910000000003</v>
      </c>
      <c r="U55" s="1">
        <f t="shared" si="73"/>
        <v>496</v>
      </c>
    </row>
    <row r="56" spans="1:21" x14ac:dyDescent="0.5">
      <c r="A56" s="2">
        <v>45694</v>
      </c>
      <c r="B56" s="2" t="s">
        <v>127</v>
      </c>
      <c r="C56" s="7">
        <f t="shared" si="67"/>
        <v>653</v>
      </c>
      <c r="D56" s="1">
        <v>533</v>
      </c>
      <c r="F56" s="1">
        <v>120</v>
      </c>
      <c r="H56" s="7">
        <f t="shared" si="70"/>
        <v>0</v>
      </c>
      <c r="S56" s="1" t="s">
        <v>124</v>
      </c>
      <c r="T56" s="1">
        <f t="shared" si="72"/>
        <v>41435.910000000003</v>
      </c>
      <c r="U56" s="1">
        <f t="shared" si="73"/>
        <v>653</v>
      </c>
    </row>
    <row r="57" spans="1:21" x14ac:dyDescent="0.5">
      <c r="A57" s="2">
        <v>45697</v>
      </c>
      <c r="B57" s="2" t="s">
        <v>127</v>
      </c>
      <c r="C57" s="7">
        <f t="shared" si="67"/>
        <v>0</v>
      </c>
      <c r="H57" s="7">
        <f t="shared" si="70"/>
        <v>1235.51</v>
      </c>
      <c r="I57" s="1">
        <v>1235.51</v>
      </c>
      <c r="S57" s="1" t="s">
        <v>125</v>
      </c>
      <c r="T57" s="1">
        <f t="shared" si="72"/>
        <v>40200.400000000001</v>
      </c>
      <c r="U57" s="1">
        <f t="shared" si="73"/>
        <v>0</v>
      </c>
    </row>
    <row r="58" spans="1:21" x14ac:dyDescent="0.5">
      <c r="A58" s="2">
        <v>45697</v>
      </c>
      <c r="B58" s="2" t="s">
        <v>127</v>
      </c>
      <c r="C58" s="7">
        <f t="shared" si="67"/>
        <v>0</v>
      </c>
      <c r="H58" s="7">
        <f t="shared" si="70"/>
        <v>1297</v>
      </c>
      <c r="J58" s="1">
        <v>39</v>
      </c>
      <c r="K58" s="1">
        <v>117</v>
      </c>
      <c r="L58" s="1">
        <v>1141</v>
      </c>
      <c r="S58" s="1" t="s">
        <v>126</v>
      </c>
      <c r="T58" s="1">
        <f t="shared" si="72"/>
        <v>38903.4</v>
      </c>
      <c r="U58" s="1">
        <f t="shared" si="73"/>
        <v>0</v>
      </c>
    </row>
    <row r="59" spans="1:21" x14ac:dyDescent="0.5">
      <c r="A59" s="2">
        <v>45698</v>
      </c>
      <c r="B59" s="2" t="s">
        <v>127</v>
      </c>
      <c r="C59" s="7">
        <f t="shared" si="67"/>
        <v>1372</v>
      </c>
      <c r="D59" s="1">
        <v>489</v>
      </c>
      <c r="E59" s="1">
        <v>700</v>
      </c>
      <c r="F59" s="1">
        <v>183</v>
      </c>
      <c r="H59" s="7">
        <f t="shared" si="70"/>
        <v>0</v>
      </c>
      <c r="S59" s="1" t="s">
        <v>129</v>
      </c>
      <c r="T59" s="1">
        <f t="shared" si="72"/>
        <v>40275.4</v>
      </c>
      <c r="U59" s="1">
        <f t="shared" si="73"/>
        <v>1372</v>
      </c>
    </row>
    <row r="60" spans="1:21" x14ac:dyDescent="0.5">
      <c r="A60" s="2">
        <v>45699</v>
      </c>
      <c r="B60" s="2" t="s">
        <v>127</v>
      </c>
      <c r="C60" s="7">
        <f t="shared" si="67"/>
        <v>295</v>
      </c>
      <c r="D60" s="1">
        <v>295</v>
      </c>
      <c r="H60" s="7">
        <f t="shared" si="70"/>
        <v>15.2</v>
      </c>
      <c r="R60" s="1">
        <v>15.2</v>
      </c>
      <c r="S60" s="1" t="s">
        <v>130</v>
      </c>
      <c r="T60" s="1">
        <f t="shared" si="72"/>
        <v>40555.200000000004</v>
      </c>
      <c r="U60" s="1">
        <f t="shared" si="73"/>
        <v>279.8</v>
      </c>
    </row>
    <row r="61" spans="1:21" x14ac:dyDescent="0.5">
      <c r="A61" s="2">
        <v>45699</v>
      </c>
      <c r="B61" s="2" t="s">
        <v>127</v>
      </c>
      <c r="C61" s="7">
        <f t="shared" si="67"/>
        <v>893</v>
      </c>
      <c r="D61" s="1">
        <v>493</v>
      </c>
      <c r="E61" s="1">
        <v>400</v>
      </c>
      <c r="H61" s="7">
        <f t="shared" si="70"/>
        <v>0</v>
      </c>
      <c r="S61" s="1" t="s">
        <v>131</v>
      </c>
      <c r="T61" s="1">
        <f t="shared" si="72"/>
        <v>41448.200000000004</v>
      </c>
      <c r="U61" s="1">
        <f t="shared" si="73"/>
        <v>893</v>
      </c>
    </row>
    <row r="62" spans="1:21" x14ac:dyDescent="0.5">
      <c r="A62" s="2">
        <v>45699</v>
      </c>
      <c r="B62" s="2" t="s">
        <v>127</v>
      </c>
      <c r="C62" s="7">
        <f t="shared" si="67"/>
        <v>716</v>
      </c>
      <c r="D62" s="1">
        <v>491</v>
      </c>
      <c r="E62" s="1">
        <v>225</v>
      </c>
      <c r="H62" s="7">
        <f t="shared" si="70"/>
        <v>0</v>
      </c>
      <c r="S62" s="1" t="s">
        <v>132</v>
      </c>
      <c r="T62" s="1">
        <f t="shared" si="72"/>
        <v>42164.200000000004</v>
      </c>
      <c r="U62" s="1">
        <f t="shared" si="73"/>
        <v>716</v>
      </c>
    </row>
    <row r="63" spans="1:21" x14ac:dyDescent="0.5">
      <c r="A63" s="2">
        <v>45699</v>
      </c>
      <c r="B63" s="2" t="s">
        <v>127</v>
      </c>
      <c r="C63" s="7">
        <f t="shared" si="67"/>
        <v>714</v>
      </c>
      <c r="D63" s="1">
        <v>513</v>
      </c>
      <c r="E63" s="1">
        <v>175</v>
      </c>
      <c r="F63" s="1">
        <v>26</v>
      </c>
      <c r="H63" s="7">
        <f t="shared" si="70"/>
        <v>0</v>
      </c>
      <c r="S63" s="1" t="s">
        <v>133</v>
      </c>
      <c r="T63" s="1">
        <f t="shared" si="72"/>
        <v>42878.200000000004</v>
      </c>
      <c r="U63" s="1">
        <f t="shared" si="73"/>
        <v>714</v>
      </c>
    </row>
    <row r="64" spans="1:21" x14ac:dyDescent="0.5">
      <c r="A64" s="2">
        <v>45701</v>
      </c>
      <c r="B64" s="2" t="s">
        <v>127</v>
      </c>
      <c r="C64" s="7">
        <f t="shared" si="67"/>
        <v>432</v>
      </c>
      <c r="D64" s="1">
        <f>39+39+20+20+20+20+20+20+20+39</f>
        <v>257</v>
      </c>
      <c r="E64" s="1">
        <v>175</v>
      </c>
      <c r="H64" s="7">
        <f t="shared" si="70"/>
        <v>0</v>
      </c>
      <c r="S64" s="1" t="s">
        <v>134</v>
      </c>
      <c r="T64" s="1">
        <f t="shared" si="72"/>
        <v>43310.200000000004</v>
      </c>
      <c r="U64" s="1">
        <f t="shared" si="73"/>
        <v>432</v>
      </c>
    </row>
    <row r="65" spans="1:22" x14ac:dyDescent="0.5">
      <c r="A65" s="2">
        <v>45703</v>
      </c>
      <c r="B65" s="2" t="s">
        <v>127</v>
      </c>
      <c r="C65" s="7">
        <f t="shared" si="67"/>
        <v>818</v>
      </c>
      <c r="D65" s="1">
        <v>551</v>
      </c>
      <c r="E65" s="1">
        <v>225</v>
      </c>
      <c r="F65" s="1">
        <v>42</v>
      </c>
      <c r="H65" s="7">
        <f t="shared" si="70"/>
        <v>0</v>
      </c>
      <c r="S65" s="1" t="s">
        <v>135</v>
      </c>
      <c r="T65" s="1">
        <f t="shared" si="72"/>
        <v>44128.200000000004</v>
      </c>
      <c r="U65" s="1">
        <f t="shared" si="73"/>
        <v>818</v>
      </c>
    </row>
    <row r="66" spans="1:22" x14ac:dyDescent="0.5">
      <c r="A66" s="2">
        <v>45712</v>
      </c>
      <c r="B66" s="2" t="s">
        <v>127</v>
      </c>
      <c r="C66" s="7">
        <f t="shared" si="67"/>
        <v>686</v>
      </c>
      <c r="D66" s="1">
        <v>571</v>
      </c>
      <c r="F66" s="1">
        <v>115</v>
      </c>
      <c r="H66" s="7">
        <f t="shared" si="70"/>
        <v>0</v>
      </c>
      <c r="S66" s="1" t="s">
        <v>136</v>
      </c>
      <c r="T66" s="1">
        <f t="shared" si="72"/>
        <v>44814.200000000004</v>
      </c>
      <c r="U66" s="1">
        <f t="shared" si="73"/>
        <v>686</v>
      </c>
    </row>
    <row r="67" spans="1:22" x14ac:dyDescent="0.5">
      <c r="A67" s="2">
        <v>45713</v>
      </c>
      <c r="B67" s="2" t="s">
        <v>127</v>
      </c>
      <c r="C67" s="7">
        <f t="shared" si="67"/>
        <v>428</v>
      </c>
      <c r="D67" s="1">
        <v>417</v>
      </c>
      <c r="F67" s="1">
        <v>11</v>
      </c>
      <c r="H67" s="7">
        <f t="shared" si="70"/>
        <v>0</v>
      </c>
      <c r="S67" s="1" t="s">
        <v>140</v>
      </c>
      <c r="T67" s="1">
        <f t="shared" si="72"/>
        <v>45242.200000000004</v>
      </c>
      <c r="U67" s="1">
        <f t="shared" si="73"/>
        <v>428</v>
      </c>
    </row>
    <row r="68" spans="1:22" x14ac:dyDescent="0.5">
      <c r="A68" s="2">
        <v>45716</v>
      </c>
      <c r="B68" s="2" t="s">
        <v>127</v>
      </c>
      <c r="C68" s="7">
        <f t="shared" si="67"/>
        <v>0.33</v>
      </c>
      <c r="G68" s="1">
        <v>0.33</v>
      </c>
      <c r="H68" s="7">
        <f t="shared" si="70"/>
        <v>0</v>
      </c>
      <c r="S68" s="1" t="s">
        <v>59</v>
      </c>
      <c r="T68" s="1">
        <f t="shared" si="72"/>
        <v>45242.530000000006</v>
      </c>
      <c r="U68" s="1">
        <f t="shared" si="73"/>
        <v>0.33</v>
      </c>
      <c r="V68" s="1" t="s">
        <v>139</v>
      </c>
    </row>
    <row r="69" spans="1:22" x14ac:dyDescent="0.5">
      <c r="A69" s="2"/>
      <c r="B69" s="2"/>
      <c r="C69" s="7"/>
      <c r="H69" s="7"/>
    </row>
    <row r="70" spans="1:22" x14ac:dyDescent="0.5">
      <c r="A70" s="3" t="s">
        <v>32</v>
      </c>
      <c r="B70" s="3"/>
      <c r="C70" s="8">
        <f t="shared" ref="C70:R70" si="74">SUM(C43:C69)</f>
        <v>16857.330000000002</v>
      </c>
      <c r="D70" s="3">
        <f t="shared" si="74"/>
        <v>10739</v>
      </c>
      <c r="E70" s="3">
        <f t="shared" si="74"/>
        <v>5125</v>
      </c>
      <c r="F70" s="3">
        <f t="shared" si="74"/>
        <v>993</v>
      </c>
      <c r="G70" s="3">
        <f t="shared" si="74"/>
        <v>0.33</v>
      </c>
      <c r="H70" s="8">
        <f>SUM(H43:H69)</f>
        <v>2547.71</v>
      </c>
      <c r="I70" s="3">
        <f t="shared" si="74"/>
        <v>1235.51</v>
      </c>
      <c r="J70" s="3">
        <f t="shared" si="74"/>
        <v>39</v>
      </c>
      <c r="K70" s="3">
        <f t="shared" si="74"/>
        <v>117</v>
      </c>
      <c r="L70" s="3">
        <f t="shared" si="74"/>
        <v>1141</v>
      </c>
      <c r="M70" s="3">
        <f t="shared" si="74"/>
        <v>0</v>
      </c>
      <c r="N70" s="3">
        <f t="shared" si="74"/>
        <v>0</v>
      </c>
      <c r="O70" s="3">
        <f t="shared" si="74"/>
        <v>0</v>
      </c>
      <c r="P70" s="3">
        <f t="shared" si="74"/>
        <v>0</v>
      </c>
      <c r="Q70" s="3">
        <f t="shared" si="74"/>
        <v>0</v>
      </c>
      <c r="R70" s="3">
        <f t="shared" si="74"/>
        <v>15.2</v>
      </c>
    </row>
    <row r="71" spans="1:22" x14ac:dyDescent="0.5">
      <c r="A71" s="1" t="s">
        <v>33</v>
      </c>
      <c r="C71" s="7"/>
      <c r="H71" s="7"/>
    </row>
    <row r="72" spans="1:22" x14ac:dyDescent="0.5">
      <c r="A72" s="2">
        <v>45718</v>
      </c>
      <c r="B72" s="2" t="s">
        <v>127</v>
      </c>
      <c r="C72" s="7">
        <f t="shared" ref="C72:C81" si="75">SUM(D72:G72)</f>
        <v>0</v>
      </c>
      <c r="H72" s="7">
        <f>SUM(I72:R72)</f>
        <v>3091</v>
      </c>
      <c r="J72" s="1">
        <v>26</v>
      </c>
      <c r="K72" s="1">
        <v>1846</v>
      </c>
      <c r="L72" s="1">
        <v>1219</v>
      </c>
      <c r="S72" s="1" t="s">
        <v>137</v>
      </c>
      <c r="T72" s="1">
        <f>T68+C72-H72</f>
        <v>42151.530000000006</v>
      </c>
      <c r="U72" s="1">
        <f t="shared" ref="U72" si="76">C72-R72</f>
        <v>0</v>
      </c>
    </row>
    <row r="73" spans="1:22" x14ac:dyDescent="0.5">
      <c r="A73" s="2">
        <v>45718</v>
      </c>
      <c r="B73" s="2" t="s">
        <v>127</v>
      </c>
      <c r="C73" s="7">
        <f t="shared" si="75"/>
        <v>0</v>
      </c>
      <c r="H73" s="7">
        <f t="shared" ref="H73:H81" si="77">SUM(I73:R73)</f>
        <v>3000</v>
      </c>
      <c r="M73" s="1">
        <v>3000</v>
      </c>
      <c r="S73" s="1" t="s">
        <v>138</v>
      </c>
      <c r="T73" s="1">
        <f>T72+C73-H73</f>
        <v>39151.530000000006</v>
      </c>
      <c r="U73" s="1">
        <f t="shared" ref="U73:U80" si="78">C73-R73</f>
        <v>0</v>
      </c>
    </row>
    <row r="74" spans="1:22" x14ac:dyDescent="0.5">
      <c r="A74" s="2">
        <v>45719</v>
      </c>
      <c r="B74" s="2" t="s">
        <v>127</v>
      </c>
      <c r="C74" s="7">
        <f t="shared" si="75"/>
        <v>505</v>
      </c>
      <c r="D74" s="1">
        <v>475</v>
      </c>
      <c r="F74" s="1">
        <v>30</v>
      </c>
      <c r="H74" s="7">
        <f t="shared" si="77"/>
        <v>0</v>
      </c>
      <c r="S74" s="1" t="s">
        <v>145</v>
      </c>
      <c r="T74" s="1">
        <f t="shared" ref="T74:T80" si="79">T73+C74-H74</f>
        <v>39656.530000000006</v>
      </c>
      <c r="U74" s="1">
        <f t="shared" si="78"/>
        <v>505</v>
      </c>
    </row>
    <row r="75" spans="1:22" x14ac:dyDescent="0.5">
      <c r="A75" s="2">
        <v>45726</v>
      </c>
      <c r="B75" s="2" t="s">
        <v>127</v>
      </c>
      <c r="C75" s="7">
        <f t="shared" si="75"/>
        <v>557</v>
      </c>
      <c r="D75" s="1">
        <v>356</v>
      </c>
      <c r="E75" s="1">
        <v>175</v>
      </c>
      <c r="F75" s="1">
        <v>26</v>
      </c>
      <c r="H75" s="7">
        <f t="shared" si="77"/>
        <v>0</v>
      </c>
      <c r="S75" s="1" t="s">
        <v>142</v>
      </c>
      <c r="T75" s="1">
        <f t="shared" si="79"/>
        <v>40213.530000000006</v>
      </c>
      <c r="U75" s="1">
        <f t="shared" si="78"/>
        <v>557</v>
      </c>
    </row>
    <row r="76" spans="1:22" x14ac:dyDescent="0.5">
      <c r="A76" s="2">
        <v>45726</v>
      </c>
      <c r="B76" s="2" t="s">
        <v>127</v>
      </c>
      <c r="C76" s="7">
        <f t="shared" si="75"/>
        <v>391</v>
      </c>
      <c r="D76" s="1">
        <f>20+20+58+58+20+20+20</f>
        <v>216</v>
      </c>
      <c r="E76" s="1">
        <v>175</v>
      </c>
      <c r="H76" s="7">
        <f t="shared" si="77"/>
        <v>17.57</v>
      </c>
      <c r="R76" s="1">
        <v>17.57</v>
      </c>
      <c r="S76" s="1" t="s">
        <v>143</v>
      </c>
      <c r="T76" s="1">
        <f t="shared" si="79"/>
        <v>40586.960000000006</v>
      </c>
      <c r="U76" s="1">
        <f t="shared" si="78"/>
        <v>373.43</v>
      </c>
    </row>
    <row r="77" spans="1:22" x14ac:dyDescent="0.5">
      <c r="A77" s="2">
        <v>45733</v>
      </c>
      <c r="B77" s="2" t="s">
        <v>127</v>
      </c>
      <c r="C77" s="7">
        <f t="shared" si="75"/>
        <v>0</v>
      </c>
      <c r="H77" s="7">
        <f t="shared" si="77"/>
        <v>1830</v>
      </c>
      <c r="K77" s="1">
        <v>1287</v>
      </c>
      <c r="L77" s="1">
        <v>543</v>
      </c>
      <c r="S77" s="1" t="s">
        <v>144</v>
      </c>
      <c r="T77" s="1">
        <f t="shared" si="79"/>
        <v>38756.960000000006</v>
      </c>
      <c r="U77" s="1">
        <f t="shared" si="78"/>
        <v>0</v>
      </c>
    </row>
    <row r="78" spans="1:22" x14ac:dyDescent="0.5">
      <c r="A78" s="2">
        <v>45736</v>
      </c>
      <c r="B78" s="2" t="s">
        <v>127</v>
      </c>
      <c r="C78" s="7">
        <f t="shared" si="75"/>
        <v>228</v>
      </c>
      <c r="D78" s="1">
        <v>217</v>
      </c>
      <c r="F78" s="1">
        <v>11</v>
      </c>
      <c r="H78" s="7">
        <f t="shared" si="77"/>
        <v>0</v>
      </c>
      <c r="S78" s="1" t="s">
        <v>147</v>
      </c>
      <c r="T78" s="1">
        <f t="shared" si="79"/>
        <v>38984.960000000006</v>
      </c>
      <c r="U78" s="1">
        <f t="shared" si="78"/>
        <v>228</v>
      </c>
    </row>
    <row r="79" spans="1:22" x14ac:dyDescent="0.5">
      <c r="A79" s="2">
        <v>45740</v>
      </c>
      <c r="B79" s="2" t="s">
        <v>127</v>
      </c>
      <c r="C79" s="7">
        <f t="shared" si="75"/>
        <v>137</v>
      </c>
      <c r="D79" s="1">
        <v>137</v>
      </c>
      <c r="H79" s="7">
        <f t="shared" si="77"/>
        <v>0</v>
      </c>
      <c r="S79" s="1" t="s">
        <v>148</v>
      </c>
      <c r="T79" s="1">
        <f t="shared" si="79"/>
        <v>39121.960000000006</v>
      </c>
      <c r="U79" s="1">
        <f t="shared" si="78"/>
        <v>137</v>
      </c>
    </row>
    <row r="80" spans="1:22" x14ac:dyDescent="0.5">
      <c r="A80" s="2">
        <v>45747</v>
      </c>
      <c r="B80" s="2" t="s">
        <v>127</v>
      </c>
      <c r="C80" s="7">
        <f t="shared" si="75"/>
        <v>0.33</v>
      </c>
      <c r="G80" s="1">
        <v>0.33</v>
      </c>
      <c r="H80" s="7">
        <f t="shared" si="77"/>
        <v>0</v>
      </c>
      <c r="S80" s="1" t="s">
        <v>59</v>
      </c>
      <c r="T80" s="1">
        <f t="shared" si="79"/>
        <v>39122.290000000008</v>
      </c>
      <c r="U80" s="1">
        <f t="shared" si="78"/>
        <v>0.33</v>
      </c>
      <c r="V80" s="1" t="s">
        <v>139</v>
      </c>
    </row>
    <row r="81" spans="1:22" x14ac:dyDescent="0.5">
      <c r="A81" s="2"/>
      <c r="B81" s="2"/>
      <c r="C81" s="7">
        <f t="shared" si="75"/>
        <v>0</v>
      </c>
      <c r="H81" s="7">
        <f t="shared" si="77"/>
        <v>0</v>
      </c>
      <c r="T81" s="1">
        <f t="shared" ref="T81" si="80">T80+C81-H81</f>
        <v>39122.290000000008</v>
      </c>
      <c r="U81" s="1">
        <f t="shared" ref="U81" si="81">C81-R81</f>
        <v>0</v>
      </c>
    </row>
    <row r="82" spans="1:22" x14ac:dyDescent="0.5">
      <c r="C82" s="7"/>
      <c r="H82" s="7"/>
    </row>
    <row r="83" spans="1:22" x14ac:dyDescent="0.5">
      <c r="A83" s="3" t="s">
        <v>32</v>
      </c>
      <c r="B83" s="3"/>
      <c r="C83" s="8">
        <f t="shared" ref="C83:R83" si="82">SUM(C72:C82)</f>
        <v>1818.33</v>
      </c>
      <c r="D83" s="3">
        <f t="shared" si="82"/>
        <v>1401</v>
      </c>
      <c r="E83" s="3">
        <f t="shared" si="82"/>
        <v>350</v>
      </c>
      <c r="F83" s="3">
        <f t="shared" si="82"/>
        <v>67</v>
      </c>
      <c r="G83" s="3">
        <f t="shared" si="82"/>
        <v>0.33</v>
      </c>
      <c r="H83" s="8">
        <f t="shared" si="82"/>
        <v>7938.57</v>
      </c>
      <c r="I83" s="3">
        <f t="shared" si="82"/>
        <v>0</v>
      </c>
      <c r="J83" s="3">
        <f t="shared" si="82"/>
        <v>26</v>
      </c>
      <c r="K83" s="3">
        <f t="shared" si="82"/>
        <v>3133</v>
      </c>
      <c r="L83" s="3">
        <f t="shared" si="82"/>
        <v>1762</v>
      </c>
      <c r="M83" s="3">
        <f t="shared" si="82"/>
        <v>3000</v>
      </c>
      <c r="N83" s="3">
        <f t="shared" si="82"/>
        <v>0</v>
      </c>
      <c r="O83" s="3">
        <f t="shared" si="82"/>
        <v>0</v>
      </c>
      <c r="P83" s="3">
        <f t="shared" si="82"/>
        <v>0</v>
      </c>
      <c r="Q83" s="3">
        <f t="shared" si="82"/>
        <v>0</v>
      </c>
      <c r="R83" s="3">
        <f t="shared" si="82"/>
        <v>17.57</v>
      </c>
    </row>
    <row r="84" spans="1:22" x14ac:dyDescent="0.5">
      <c r="A84" s="1" t="s">
        <v>34</v>
      </c>
      <c r="C84" s="7"/>
      <c r="H84" s="7"/>
    </row>
    <row r="85" spans="1:22" x14ac:dyDescent="0.5">
      <c r="A85" s="2">
        <v>45755</v>
      </c>
      <c r="B85" s="2" t="s">
        <v>127</v>
      </c>
      <c r="C85" s="7">
        <f t="shared" ref="C85:C94" si="83">SUM(D85:G85)</f>
        <v>274</v>
      </c>
      <c r="D85" s="1">
        <v>274</v>
      </c>
      <c r="H85" s="7">
        <f>SUM(I85:R85)</f>
        <v>0</v>
      </c>
      <c r="S85" s="1" t="s">
        <v>152</v>
      </c>
      <c r="T85" s="1">
        <f>T81+C85-H85</f>
        <v>39396.290000000008</v>
      </c>
      <c r="U85" s="1">
        <f t="shared" ref="U85" si="84">C85-R85</f>
        <v>274</v>
      </c>
    </row>
    <row r="86" spans="1:22" x14ac:dyDescent="0.5">
      <c r="A86" s="2">
        <v>45757</v>
      </c>
      <c r="B86" s="2" t="s">
        <v>127</v>
      </c>
      <c r="C86" s="7">
        <f t="shared" ref="C86:C93" si="85">SUM(D86:G86)</f>
        <v>79</v>
      </c>
      <c r="D86" s="1">
        <v>79</v>
      </c>
      <c r="H86" s="7">
        <f t="shared" ref="H86:H94" si="86">SUM(I86:R86)</f>
        <v>4.2300000000000004</v>
      </c>
      <c r="R86" s="1">
        <v>4.2300000000000004</v>
      </c>
      <c r="S86" s="1" t="s">
        <v>153</v>
      </c>
      <c r="T86" s="1">
        <f t="shared" ref="T86" si="87">T85+C86-H86</f>
        <v>39471.060000000005</v>
      </c>
      <c r="U86" s="1">
        <f t="shared" ref="U86" si="88">C86-R86</f>
        <v>74.77</v>
      </c>
    </row>
    <row r="87" spans="1:22" x14ac:dyDescent="0.5">
      <c r="A87" s="2">
        <v>45762</v>
      </c>
      <c r="B87" s="2" t="s">
        <v>127</v>
      </c>
      <c r="C87" s="7">
        <f t="shared" si="85"/>
        <v>80</v>
      </c>
      <c r="D87" s="1">
        <v>80</v>
      </c>
      <c r="H87" s="7">
        <f t="shared" si="86"/>
        <v>0</v>
      </c>
      <c r="S87" s="1" t="s">
        <v>154</v>
      </c>
      <c r="T87" s="1">
        <f t="shared" ref="T87:T94" si="89">T86+C87-H87</f>
        <v>39551.060000000005</v>
      </c>
      <c r="U87" s="1">
        <f t="shared" ref="U87:U94" si="90">C87-R87</f>
        <v>80</v>
      </c>
    </row>
    <row r="88" spans="1:22" x14ac:dyDescent="0.5">
      <c r="A88" s="2">
        <v>45771</v>
      </c>
      <c r="B88" s="2" t="s">
        <v>127</v>
      </c>
      <c r="C88" s="7">
        <f t="shared" si="85"/>
        <v>99</v>
      </c>
      <c r="D88" s="1">
        <v>99</v>
      </c>
      <c r="H88" s="7">
        <f t="shared" si="86"/>
        <v>5.42</v>
      </c>
      <c r="R88" s="1">
        <v>5.42</v>
      </c>
      <c r="S88" s="1" t="s">
        <v>155</v>
      </c>
      <c r="T88" s="1">
        <f t="shared" si="89"/>
        <v>39644.640000000007</v>
      </c>
      <c r="U88" s="1">
        <f t="shared" si="90"/>
        <v>93.58</v>
      </c>
    </row>
    <row r="89" spans="1:22" x14ac:dyDescent="0.5">
      <c r="A89" s="2">
        <v>45775</v>
      </c>
      <c r="B89" s="2" t="s">
        <v>127</v>
      </c>
      <c r="C89" s="7">
        <f>SUM(D89:G89)</f>
        <v>317</v>
      </c>
      <c r="D89" s="1">
        <v>312</v>
      </c>
      <c r="F89" s="1">
        <v>5</v>
      </c>
      <c r="H89" s="7">
        <f>SUM(I89:R89)</f>
        <v>0</v>
      </c>
      <c r="S89" s="1" t="s">
        <v>159</v>
      </c>
      <c r="T89" s="1">
        <f t="shared" si="89"/>
        <v>39961.640000000007</v>
      </c>
      <c r="U89" s="1">
        <f t="shared" si="90"/>
        <v>317</v>
      </c>
    </row>
    <row r="90" spans="1:22" x14ac:dyDescent="0.5">
      <c r="A90" s="2">
        <v>45777</v>
      </c>
      <c r="B90" s="2" t="s">
        <v>127</v>
      </c>
      <c r="C90" s="7">
        <f>SUM(D90:G90)</f>
        <v>0.32</v>
      </c>
      <c r="G90" s="1">
        <v>0.32</v>
      </c>
      <c r="H90" s="7">
        <f>SUM(I90:R90)</f>
        <v>0</v>
      </c>
      <c r="T90" s="1">
        <f t="shared" si="89"/>
        <v>39961.960000000006</v>
      </c>
      <c r="U90" s="1">
        <f t="shared" si="90"/>
        <v>0.32</v>
      </c>
      <c r="V90" s="1" t="s">
        <v>139</v>
      </c>
    </row>
    <row r="91" spans="1:22" x14ac:dyDescent="0.5">
      <c r="A91" s="2">
        <v>45771</v>
      </c>
      <c r="B91" s="2"/>
      <c r="C91" s="7">
        <f t="shared" si="85"/>
        <v>0</v>
      </c>
      <c r="H91" s="7">
        <f t="shared" si="86"/>
        <v>6068.18</v>
      </c>
      <c r="M91" s="1">
        <v>6068.18</v>
      </c>
      <c r="S91" s="1" t="s">
        <v>156</v>
      </c>
      <c r="T91" s="1">
        <f t="shared" si="89"/>
        <v>33893.780000000006</v>
      </c>
      <c r="U91" s="1">
        <f t="shared" si="90"/>
        <v>0</v>
      </c>
    </row>
    <row r="92" spans="1:22" x14ac:dyDescent="0.5">
      <c r="A92" s="2">
        <v>45771</v>
      </c>
      <c r="B92" s="2"/>
      <c r="C92" s="7">
        <f t="shared" si="85"/>
        <v>0</v>
      </c>
      <c r="H92" s="7">
        <f t="shared" si="86"/>
        <v>855</v>
      </c>
      <c r="K92" s="1">
        <v>273</v>
      </c>
      <c r="L92" s="1">
        <v>582</v>
      </c>
      <c r="S92" s="1" t="s">
        <v>157</v>
      </c>
      <c r="T92" s="1">
        <f t="shared" si="89"/>
        <v>33038.780000000006</v>
      </c>
      <c r="U92" s="1">
        <f t="shared" si="90"/>
        <v>0</v>
      </c>
    </row>
    <row r="93" spans="1:22" x14ac:dyDescent="0.5">
      <c r="A93" s="2"/>
      <c r="B93" s="2"/>
      <c r="C93" s="7">
        <f t="shared" si="85"/>
        <v>0</v>
      </c>
      <c r="H93" s="7">
        <f t="shared" si="86"/>
        <v>0</v>
      </c>
      <c r="T93" s="1">
        <f t="shared" si="89"/>
        <v>33038.780000000006</v>
      </c>
      <c r="U93" s="1">
        <f t="shared" si="90"/>
        <v>0</v>
      </c>
    </row>
    <row r="94" spans="1:22" x14ac:dyDescent="0.5">
      <c r="A94" s="2"/>
      <c r="B94" s="2"/>
      <c r="C94" s="7">
        <f t="shared" si="83"/>
        <v>0</v>
      </c>
      <c r="H94" s="7">
        <f t="shared" si="86"/>
        <v>0</v>
      </c>
      <c r="T94" s="1">
        <f t="shared" si="89"/>
        <v>33038.780000000006</v>
      </c>
      <c r="U94" s="1">
        <f t="shared" si="90"/>
        <v>0</v>
      </c>
    </row>
    <row r="95" spans="1:22" x14ac:dyDescent="0.5">
      <c r="A95" s="2"/>
      <c r="B95" s="2"/>
      <c r="C95" s="7"/>
      <c r="H95" s="7"/>
    </row>
    <row r="96" spans="1:22" x14ac:dyDescent="0.5">
      <c r="A96" s="3" t="s">
        <v>32</v>
      </c>
      <c r="B96" s="3"/>
      <c r="C96" s="8">
        <f t="shared" ref="C96:R96" si="91">SUM(C85:C95)</f>
        <v>849.32</v>
      </c>
      <c r="D96" s="3">
        <f t="shared" si="91"/>
        <v>844</v>
      </c>
      <c r="E96" s="3">
        <f t="shared" si="91"/>
        <v>0</v>
      </c>
      <c r="F96" s="3">
        <f t="shared" si="91"/>
        <v>5</v>
      </c>
      <c r="G96" s="3">
        <f t="shared" si="91"/>
        <v>0.32</v>
      </c>
      <c r="H96" s="8">
        <f t="shared" si="91"/>
        <v>6932.83</v>
      </c>
      <c r="I96" s="3">
        <f t="shared" si="91"/>
        <v>0</v>
      </c>
      <c r="J96" s="3">
        <f t="shared" si="91"/>
        <v>0</v>
      </c>
      <c r="K96" s="3">
        <f t="shared" si="91"/>
        <v>273</v>
      </c>
      <c r="L96" s="3">
        <f t="shared" si="91"/>
        <v>582</v>
      </c>
      <c r="M96" s="3">
        <f t="shared" si="91"/>
        <v>6068.18</v>
      </c>
      <c r="N96" s="3">
        <f t="shared" si="91"/>
        <v>0</v>
      </c>
      <c r="O96" s="3">
        <f t="shared" si="91"/>
        <v>0</v>
      </c>
      <c r="P96" s="3">
        <f t="shared" si="91"/>
        <v>0</v>
      </c>
      <c r="Q96" s="3">
        <f t="shared" si="91"/>
        <v>0</v>
      </c>
      <c r="R96" s="3">
        <f t="shared" si="91"/>
        <v>9.65</v>
      </c>
    </row>
    <row r="97" spans="1:21" x14ac:dyDescent="0.5">
      <c r="A97" s="1" t="s">
        <v>35</v>
      </c>
      <c r="C97" s="7"/>
      <c r="H97" s="7"/>
    </row>
    <row r="98" spans="1:21" x14ac:dyDescent="0.5">
      <c r="A98" s="2">
        <v>45778</v>
      </c>
      <c r="B98" s="2"/>
      <c r="C98" s="7">
        <f>SUM(D98:G98)</f>
        <v>0</v>
      </c>
      <c r="H98" s="7">
        <f>SUM(I98:R98)</f>
        <v>0</v>
      </c>
      <c r="T98" s="1">
        <f>T94+C98-H98</f>
        <v>33038.780000000006</v>
      </c>
      <c r="U98" s="1">
        <f t="shared" ref="U98:U105" si="92">C98-R98</f>
        <v>0</v>
      </c>
    </row>
    <row r="99" spans="1:21" x14ac:dyDescent="0.5">
      <c r="A99" s="2"/>
      <c r="B99" s="2"/>
      <c r="C99" s="7">
        <f t="shared" ref="C99:C105" si="93">SUM(D99:G99)</f>
        <v>0</v>
      </c>
      <c r="H99" s="7">
        <f t="shared" ref="H99:H105" si="94">SUM(I99:R99)</f>
        <v>0</v>
      </c>
      <c r="T99" s="1">
        <f t="shared" ref="T99:T105" si="95">T98+C99-H99</f>
        <v>33038.780000000006</v>
      </c>
      <c r="U99" s="1">
        <f t="shared" si="92"/>
        <v>0</v>
      </c>
    </row>
    <row r="100" spans="1:21" x14ac:dyDescent="0.5">
      <c r="A100" s="2"/>
      <c r="B100" s="2"/>
      <c r="C100" s="7">
        <f t="shared" si="93"/>
        <v>0</v>
      </c>
      <c r="H100" s="7">
        <f t="shared" si="94"/>
        <v>0</v>
      </c>
      <c r="T100" s="1">
        <f t="shared" si="95"/>
        <v>33038.780000000006</v>
      </c>
      <c r="U100" s="1">
        <f t="shared" si="92"/>
        <v>0</v>
      </c>
    </row>
    <row r="101" spans="1:21" x14ac:dyDescent="0.5">
      <c r="A101" s="2"/>
      <c r="B101" s="2"/>
      <c r="C101" s="7">
        <f t="shared" si="93"/>
        <v>0</v>
      </c>
      <c r="H101" s="7">
        <f t="shared" si="94"/>
        <v>0</v>
      </c>
      <c r="T101" s="1">
        <f t="shared" si="95"/>
        <v>33038.780000000006</v>
      </c>
      <c r="U101" s="1">
        <f t="shared" si="92"/>
        <v>0</v>
      </c>
    </row>
    <row r="102" spans="1:21" x14ac:dyDescent="0.5">
      <c r="A102" s="2"/>
      <c r="B102" s="2"/>
      <c r="C102" s="7">
        <f t="shared" si="93"/>
        <v>0</v>
      </c>
      <c r="H102" s="7">
        <f t="shared" si="94"/>
        <v>0</v>
      </c>
      <c r="T102" s="1">
        <f t="shared" si="95"/>
        <v>33038.780000000006</v>
      </c>
      <c r="U102" s="1">
        <f t="shared" si="92"/>
        <v>0</v>
      </c>
    </row>
    <row r="103" spans="1:21" x14ac:dyDescent="0.5">
      <c r="A103" s="2"/>
      <c r="B103" s="2"/>
      <c r="C103" s="7">
        <f t="shared" si="93"/>
        <v>0</v>
      </c>
      <c r="H103" s="7">
        <f t="shared" si="94"/>
        <v>0</v>
      </c>
      <c r="T103" s="1">
        <f t="shared" si="95"/>
        <v>33038.780000000006</v>
      </c>
      <c r="U103" s="1">
        <f t="shared" si="92"/>
        <v>0</v>
      </c>
    </row>
    <row r="104" spans="1:21" x14ac:dyDescent="0.5">
      <c r="A104" s="2"/>
      <c r="B104" s="2"/>
      <c r="C104" s="7">
        <f t="shared" si="93"/>
        <v>0</v>
      </c>
      <c r="H104" s="7">
        <f t="shared" si="94"/>
        <v>0</v>
      </c>
      <c r="T104" s="1">
        <f t="shared" si="95"/>
        <v>33038.780000000006</v>
      </c>
      <c r="U104" s="1">
        <f t="shared" si="92"/>
        <v>0</v>
      </c>
    </row>
    <row r="105" spans="1:21" x14ac:dyDescent="0.5">
      <c r="A105" s="2"/>
      <c r="B105" s="2"/>
      <c r="C105" s="7">
        <f t="shared" si="93"/>
        <v>0</v>
      </c>
      <c r="H105" s="7">
        <f t="shared" si="94"/>
        <v>0</v>
      </c>
      <c r="T105" s="1">
        <f t="shared" si="95"/>
        <v>33038.780000000006</v>
      </c>
      <c r="U105" s="1">
        <f t="shared" si="92"/>
        <v>0</v>
      </c>
    </row>
    <row r="106" spans="1:21" x14ac:dyDescent="0.5">
      <c r="C106" s="7"/>
      <c r="H106" s="7"/>
    </row>
    <row r="107" spans="1:21" x14ac:dyDescent="0.5">
      <c r="A107" s="3" t="s">
        <v>32</v>
      </c>
      <c r="B107" s="3"/>
      <c r="C107" s="8">
        <f t="shared" ref="C107:R107" si="96">SUM(C98:C106)</f>
        <v>0</v>
      </c>
      <c r="D107" s="3">
        <f t="shared" si="96"/>
        <v>0</v>
      </c>
      <c r="E107" s="3">
        <f t="shared" si="96"/>
        <v>0</v>
      </c>
      <c r="F107" s="3">
        <f t="shared" si="96"/>
        <v>0</v>
      </c>
      <c r="G107" s="3">
        <f t="shared" si="96"/>
        <v>0</v>
      </c>
      <c r="H107" s="8">
        <f t="shared" si="96"/>
        <v>0</v>
      </c>
      <c r="I107" s="3">
        <f t="shared" si="96"/>
        <v>0</v>
      </c>
      <c r="J107" s="3">
        <f t="shared" si="96"/>
        <v>0</v>
      </c>
      <c r="K107" s="3">
        <f t="shared" si="96"/>
        <v>0</v>
      </c>
      <c r="L107" s="3">
        <f t="shared" si="96"/>
        <v>0</v>
      </c>
      <c r="M107" s="3">
        <f t="shared" si="96"/>
        <v>0</v>
      </c>
      <c r="N107" s="3">
        <f t="shared" si="96"/>
        <v>0</v>
      </c>
      <c r="O107" s="3">
        <f t="shared" si="96"/>
        <v>0</v>
      </c>
      <c r="P107" s="3">
        <f t="shared" si="96"/>
        <v>0</v>
      </c>
      <c r="Q107" s="3">
        <f t="shared" si="96"/>
        <v>0</v>
      </c>
      <c r="R107" s="3">
        <f t="shared" si="96"/>
        <v>0</v>
      </c>
    </row>
    <row r="108" spans="1:21" x14ac:dyDescent="0.5">
      <c r="A108" s="1" t="s">
        <v>36</v>
      </c>
      <c r="C108" s="7"/>
      <c r="H108" s="7"/>
    </row>
    <row r="109" spans="1:21" x14ac:dyDescent="0.5">
      <c r="A109" s="2">
        <v>45809</v>
      </c>
      <c r="B109" s="2"/>
      <c r="C109" s="7">
        <f t="shared" ref="C109:C110" si="97">SUM(D109:G109)</f>
        <v>0</v>
      </c>
      <c r="H109" s="7">
        <f>SUM(I109:R109)</f>
        <v>0</v>
      </c>
      <c r="T109" s="1">
        <f>T105</f>
        <v>33038.780000000006</v>
      </c>
      <c r="U109" s="1">
        <f t="shared" ref="U109:U111" si="98">C109-R109</f>
        <v>0</v>
      </c>
    </row>
    <row r="110" spans="1:21" x14ac:dyDescent="0.5">
      <c r="A110" s="2"/>
      <c r="B110" s="2"/>
      <c r="C110" s="7">
        <f t="shared" si="97"/>
        <v>0</v>
      </c>
      <c r="H110" s="7">
        <f>SUM(I110:R110)</f>
        <v>0</v>
      </c>
      <c r="T110" s="1">
        <f t="shared" ref="T110:T111" si="99">T109+C110-H110</f>
        <v>33038.780000000006</v>
      </c>
      <c r="U110" s="1">
        <f t="shared" si="98"/>
        <v>0</v>
      </c>
    </row>
    <row r="111" spans="1:21" x14ac:dyDescent="0.5">
      <c r="A111" s="2"/>
      <c r="B111" s="2"/>
      <c r="C111" s="7">
        <f t="shared" ref="C111:C118" si="100">SUM(D111:G111)</f>
        <v>0</v>
      </c>
      <c r="H111" s="7">
        <f t="shared" ref="H111:H118" si="101">SUM(I111:R111)</f>
        <v>0</v>
      </c>
      <c r="T111" s="1">
        <f t="shared" si="99"/>
        <v>33038.780000000006</v>
      </c>
      <c r="U111" s="1">
        <f t="shared" si="98"/>
        <v>0</v>
      </c>
    </row>
    <row r="112" spans="1:21" x14ac:dyDescent="0.5">
      <c r="A112" s="2"/>
      <c r="B112" s="2"/>
      <c r="C112" s="7">
        <f t="shared" si="100"/>
        <v>0</v>
      </c>
      <c r="H112" s="7">
        <f t="shared" si="101"/>
        <v>0</v>
      </c>
      <c r="T112" s="1">
        <f t="shared" ref="T112:T118" si="102">T111+C112-H112</f>
        <v>33038.780000000006</v>
      </c>
      <c r="U112" s="1">
        <f t="shared" ref="U112:U118" si="103">C112-R112</f>
        <v>0</v>
      </c>
    </row>
    <row r="113" spans="1:21" x14ac:dyDescent="0.5">
      <c r="A113" s="2"/>
      <c r="B113" s="2"/>
      <c r="C113" s="7">
        <f t="shared" si="100"/>
        <v>0</v>
      </c>
      <c r="H113" s="7">
        <f t="shared" si="101"/>
        <v>0</v>
      </c>
      <c r="T113" s="1">
        <f t="shared" si="102"/>
        <v>33038.780000000006</v>
      </c>
      <c r="U113" s="1">
        <f t="shared" si="103"/>
        <v>0</v>
      </c>
    </row>
    <row r="114" spans="1:21" x14ac:dyDescent="0.5">
      <c r="A114" s="2"/>
      <c r="B114" s="2"/>
      <c r="C114" s="7">
        <f t="shared" si="100"/>
        <v>0</v>
      </c>
      <c r="H114" s="7">
        <f t="shared" si="101"/>
        <v>0</v>
      </c>
      <c r="T114" s="1">
        <f t="shared" si="102"/>
        <v>33038.780000000006</v>
      </c>
      <c r="U114" s="1">
        <f t="shared" si="103"/>
        <v>0</v>
      </c>
    </row>
    <row r="115" spans="1:21" x14ac:dyDescent="0.5">
      <c r="A115" s="2"/>
      <c r="B115" s="2"/>
      <c r="C115" s="7">
        <f t="shared" si="100"/>
        <v>0</v>
      </c>
      <c r="H115" s="7">
        <f t="shared" si="101"/>
        <v>0</v>
      </c>
      <c r="T115" s="1">
        <f t="shared" si="102"/>
        <v>33038.780000000006</v>
      </c>
      <c r="U115" s="1">
        <f t="shared" si="103"/>
        <v>0</v>
      </c>
    </row>
    <row r="116" spans="1:21" x14ac:dyDescent="0.5">
      <c r="A116" s="2"/>
      <c r="B116" s="2"/>
      <c r="C116" s="7">
        <f t="shared" si="100"/>
        <v>0</v>
      </c>
      <c r="H116" s="7">
        <f t="shared" si="101"/>
        <v>0</v>
      </c>
      <c r="T116" s="1">
        <f t="shared" si="102"/>
        <v>33038.780000000006</v>
      </c>
      <c r="U116" s="1">
        <f t="shared" si="103"/>
        <v>0</v>
      </c>
    </row>
    <row r="117" spans="1:21" x14ac:dyDescent="0.5">
      <c r="A117" s="2"/>
      <c r="B117" s="2"/>
      <c r="C117" s="7">
        <f t="shared" si="100"/>
        <v>0</v>
      </c>
      <c r="H117" s="7">
        <f t="shared" si="101"/>
        <v>0</v>
      </c>
      <c r="T117" s="1">
        <f t="shared" si="102"/>
        <v>33038.780000000006</v>
      </c>
      <c r="U117" s="1">
        <f t="shared" si="103"/>
        <v>0</v>
      </c>
    </row>
    <row r="118" spans="1:21" x14ac:dyDescent="0.5">
      <c r="A118" s="2"/>
      <c r="B118" s="2"/>
      <c r="C118" s="7">
        <f t="shared" si="100"/>
        <v>0</v>
      </c>
      <c r="H118" s="7">
        <f t="shared" si="101"/>
        <v>0</v>
      </c>
      <c r="T118" s="1">
        <f t="shared" si="102"/>
        <v>33038.780000000006</v>
      </c>
      <c r="U118" s="1">
        <f t="shared" si="103"/>
        <v>0</v>
      </c>
    </row>
    <row r="119" spans="1:21" x14ac:dyDescent="0.5">
      <c r="A119" s="2"/>
      <c r="B119" s="2"/>
      <c r="C119" s="7">
        <f t="shared" ref="C119" si="104">SUM(D119:G119)</f>
        <v>0</v>
      </c>
      <c r="H119" s="7">
        <f t="shared" ref="H119" si="105">SUM(I119:R119)</f>
        <v>0</v>
      </c>
      <c r="T119" s="1">
        <f t="shared" ref="T119" si="106">T118+C119-H119</f>
        <v>33038.780000000006</v>
      </c>
      <c r="U119" s="1">
        <f t="shared" ref="U119" si="107">C119-R119</f>
        <v>0</v>
      </c>
    </row>
    <row r="120" spans="1:21" x14ac:dyDescent="0.5">
      <c r="A120" s="2"/>
      <c r="B120" s="2"/>
      <c r="C120" s="7">
        <f t="shared" ref="C120" si="108">SUM(D120:G120)</f>
        <v>0</v>
      </c>
      <c r="H120" s="7">
        <f t="shared" ref="H120" si="109">SUM(I120:R120)</f>
        <v>0</v>
      </c>
      <c r="T120" s="1">
        <f t="shared" ref="T120" si="110">T119+C120-H120</f>
        <v>33038.780000000006</v>
      </c>
      <c r="U120" s="1">
        <f t="shared" ref="U120" si="111">C120-R120</f>
        <v>0</v>
      </c>
    </row>
    <row r="121" spans="1:21" x14ac:dyDescent="0.5">
      <c r="A121" s="2"/>
      <c r="B121" s="2"/>
      <c r="C121" s="7"/>
      <c r="H121" s="7"/>
    </row>
    <row r="122" spans="1:21" x14ac:dyDescent="0.5">
      <c r="A122" s="3" t="s">
        <v>32</v>
      </c>
      <c r="B122" s="3"/>
      <c r="C122" s="8">
        <f>SUM(C109:C121)</f>
        <v>0</v>
      </c>
      <c r="D122" s="3">
        <f t="shared" ref="D122" si="112">SUM(D109:D121)</f>
        <v>0</v>
      </c>
      <c r="E122" s="3">
        <f t="shared" ref="E122:F122" si="113">SUM(E109:E121)</f>
        <v>0</v>
      </c>
      <c r="F122" s="3">
        <f t="shared" si="113"/>
        <v>0</v>
      </c>
      <c r="G122" s="3">
        <f t="shared" ref="G122" si="114">SUM(G109:G121)</f>
        <v>0</v>
      </c>
      <c r="H122" s="8">
        <f t="shared" ref="H122" si="115">SUM(H109:H121)</f>
        <v>0</v>
      </c>
      <c r="I122" s="3">
        <f t="shared" ref="I122:J122" si="116">SUM(I109:I121)</f>
        <v>0</v>
      </c>
      <c r="J122" s="3">
        <f t="shared" si="116"/>
        <v>0</v>
      </c>
      <c r="K122" s="3">
        <f t="shared" ref="K122" si="117">SUM(K109:K121)</f>
        <v>0</v>
      </c>
      <c r="L122" s="3">
        <f t="shared" ref="L122:O122" si="118">SUM(L109:L121)</f>
        <v>0</v>
      </c>
      <c r="M122" s="3">
        <f t="shared" ref="M122:N122" si="119">SUM(M109:M121)</f>
        <v>0</v>
      </c>
      <c r="N122" s="3">
        <f t="shared" si="119"/>
        <v>0</v>
      </c>
      <c r="O122" s="3">
        <f t="shared" si="118"/>
        <v>0</v>
      </c>
      <c r="P122" s="3">
        <f t="shared" ref="P122" si="120">SUM(P109:P121)</f>
        <v>0</v>
      </c>
      <c r="Q122" s="3">
        <f t="shared" ref="Q122" si="121">SUM(Q109:Q121)</f>
        <v>0</v>
      </c>
      <c r="R122" s="3">
        <f t="shared" ref="R122" si="122">SUM(R109:R121)</f>
        <v>0</v>
      </c>
    </row>
    <row r="123" spans="1:21" x14ac:dyDescent="0.5">
      <c r="A123" s="1" t="s">
        <v>37</v>
      </c>
      <c r="C123" s="7"/>
      <c r="H123" s="7"/>
    </row>
    <row r="124" spans="1:21" x14ac:dyDescent="0.5">
      <c r="A124" s="2">
        <v>45839</v>
      </c>
      <c r="B124" s="2"/>
      <c r="C124" s="7">
        <f>SUM(D124:G124)</f>
        <v>0</v>
      </c>
      <c r="H124" s="7">
        <f>SUM(I124:R124)</f>
        <v>0</v>
      </c>
      <c r="T124" s="1">
        <f>T120+C124-H124</f>
        <v>33038.780000000006</v>
      </c>
      <c r="U124" s="1">
        <f t="shared" ref="U124" si="123">C124-R124</f>
        <v>0</v>
      </c>
    </row>
    <row r="125" spans="1:21" x14ac:dyDescent="0.5">
      <c r="A125" s="2"/>
      <c r="B125" s="2"/>
      <c r="C125" s="7">
        <f t="shared" ref="C125:C130" si="124">SUM(D125:G125)</f>
        <v>0</v>
      </c>
      <c r="H125" s="7">
        <f t="shared" ref="H125:H130" si="125">SUM(I125:R125)</f>
        <v>0</v>
      </c>
      <c r="T125" s="1">
        <f t="shared" ref="T125:T130" si="126">T124+C125-H125</f>
        <v>33038.780000000006</v>
      </c>
      <c r="U125" s="1">
        <f t="shared" ref="U125:U130" si="127">C125-R125</f>
        <v>0</v>
      </c>
    </row>
    <row r="126" spans="1:21" x14ac:dyDescent="0.5">
      <c r="A126" s="2"/>
      <c r="B126" s="2"/>
      <c r="C126" s="7">
        <f t="shared" si="124"/>
        <v>0</v>
      </c>
      <c r="H126" s="7">
        <f t="shared" si="125"/>
        <v>0</v>
      </c>
      <c r="T126" s="1">
        <f t="shared" si="126"/>
        <v>33038.780000000006</v>
      </c>
      <c r="U126" s="1">
        <f t="shared" si="127"/>
        <v>0</v>
      </c>
    </row>
    <row r="127" spans="1:21" x14ac:dyDescent="0.5">
      <c r="A127" s="2"/>
      <c r="B127" s="2"/>
      <c r="C127" s="7">
        <f t="shared" si="124"/>
        <v>0</v>
      </c>
      <c r="H127" s="7">
        <f t="shared" si="125"/>
        <v>0</v>
      </c>
      <c r="T127" s="1">
        <f t="shared" si="126"/>
        <v>33038.780000000006</v>
      </c>
      <c r="U127" s="1">
        <f t="shared" si="127"/>
        <v>0</v>
      </c>
    </row>
    <row r="128" spans="1:21" x14ac:dyDescent="0.5">
      <c r="A128" s="2"/>
      <c r="B128" s="2"/>
      <c r="C128" s="7">
        <f t="shared" si="124"/>
        <v>0</v>
      </c>
      <c r="H128" s="7">
        <f t="shared" si="125"/>
        <v>0</v>
      </c>
      <c r="T128" s="1">
        <f t="shared" si="126"/>
        <v>33038.780000000006</v>
      </c>
      <c r="U128" s="1">
        <f t="shared" si="127"/>
        <v>0</v>
      </c>
    </row>
    <row r="129" spans="1:21" x14ac:dyDescent="0.5">
      <c r="A129" s="2"/>
      <c r="B129" s="2"/>
      <c r="C129" s="7">
        <f t="shared" si="124"/>
        <v>0</v>
      </c>
      <c r="H129" s="7">
        <f t="shared" si="125"/>
        <v>0</v>
      </c>
      <c r="T129" s="1">
        <f t="shared" si="126"/>
        <v>33038.780000000006</v>
      </c>
      <c r="U129" s="1">
        <f t="shared" si="127"/>
        <v>0</v>
      </c>
    </row>
    <row r="130" spans="1:21" x14ac:dyDescent="0.5">
      <c r="A130" s="2"/>
      <c r="B130" s="2"/>
      <c r="C130" s="7">
        <f t="shared" si="124"/>
        <v>0</v>
      </c>
      <c r="H130" s="7">
        <f t="shared" si="125"/>
        <v>0</v>
      </c>
      <c r="T130" s="1">
        <f t="shared" si="126"/>
        <v>33038.780000000006</v>
      </c>
      <c r="U130" s="1">
        <f t="shared" si="127"/>
        <v>0</v>
      </c>
    </row>
    <row r="131" spans="1:21" x14ac:dyDescent="0.5">
      <c r="C131" s="7"/>
      <c r="H131" s="7"/>
    </row>
    <row r="132" spans="1:21" x14ac:dyDescent="0.5">
      <c r="A132" s="3" t="s">
        <v>32</v>
      </c>
      <c r="B132" s="3"/>
      <c r="C132" s="8">
        <f t="shared" ref="C132:R132" si="128">SUM(C124:C131)</f>
        <v>0</v>
      </c>
      <c r="D132" s="3">
        <f t="shared" si="128"/>
        <v>0</v>
      </c>
      <c r="E132" s="3">
        <f t="shared" si="128"/>
        <v>0</v>
      </c>
      <c r="F132" s="3">
        <f t="shared" si="128"/>
        <v>0</v>
      </c>
      <c r="G132" s="3">
        <f t="shared" si="128"/>
        <v>0</v>
      </c>
      <c r="H132" s="8">
        <f t="shared" si="128"/>
        <v>0</v>
      </c>
      <c r="I132" s="3">
        <f t="shared" si="128"/>
        <v>0</v>
      </c>
      <c r="J132" s="3">
        <f t="shared" si="128"/>
        <v>0</v>
      </c>
      <c r="K132" s="3">
        <f t="shared" si="128"/>
        <v>0</v>
      </c>
      <c r="L132" s="3">
        <f t="shared" si="128"/>
        <v>0</v>
      </c>
      <c r="M132" s="3">
        <f t="shared" si="128"/>
        <v>0</v>
      </c>
      <c r="N132" s="3">
        <f t="shared" si="128"/>
        <v>0</v>
      </c>
      <c r="O132" s="3">
        <f t="shared" si="128"/>
        <v>0</v>
      </c>
      <c r="P132" s="3">
        <f t="shared" si="128"/>
        <v>0</v>
      </c>
      <c r="Q132" s="3">
        <f t="shared" si="128"/>
        <v>0</v>
      </c>
      <c r="R132" s="3">
        <f t="shared" si="128"/>
        <v>0</v>
      </c>
    </row>
    <row r="133" spans="1:21" x14ac:dyDescent="0.5">
      <c r="A133" s="1" t="s">
        <v>38</v>
      </c>
      <c r="C133" s="7"/>
      <c r="H133" s="7"/>
    </row>
    <row r="134" spans="1:21" x14ac:dyDescent="0.5">
      <c r="A134" s="2">
        <v>45870</v>
      </c>
      <c r="B134" s="2"/>
      <c r="C134" s="7">
        <f t="shared" ref="C134" si="129">SUM(D134:G134)</f>
        <v>0</v>
      </c>
      <c r="H134" s="7">
        <f>SUM(I134:R134)</f>
        <v>0</v>
      </c>
      <c r="T134" s="1">
        <f>T130+C134-H134</f>
        <v>33038.780000000006</v>
      </c>
      <c r="U134" s="1">
        <f t="shared" ref="U134" si="130">C134-R134</f>
        <v>0</v>
      </c>
    </row>
    <row r="135" spans="1:21" x14ac:dyDescent="0.5">
      <c r="A135" s="2"/>
      <c r="B135" s="2"/>
      <c r="C135" s="7">
        <f t="shared" ref="C135:C139" si="131">SUM(D135:G135)</f>
        <v>0</v>
      </c>
      <c r="H135" s="7">
        <f t="shared" ref="H135:H139" si="132">SUM(I135:R135)</f>
        <v>0</v>
      </c>
      <c r="T135" s="1">
        <f t="shared" ref="T135:T139" si="133">T134+C135-H135</f>
        <v>33038.780000000006</v>
      </c>
      <c r="U135" s="1">
        <f t="shared" ref="U135:U139" si="134">C135-R135</f>
        <v>0</v>
      </c>
    </row>
    <row r="136" spans="1:21" x14ac:dyDescent="0.5">
      <c r="A136" s="2"/>
      <c r="B136" s="2"/>
      <c r="C136" s="7">
        <f t="shared" si="131"/>
        <v>0</v>
      </c>
      <c r="H136" s="7">
        <f t="shared" si="132"/>
        <v>0</v>
      </c>
      <c r="T136" s="1">
        <f t="shared" si="133"/>
        <v>33038.780000000006</v>
      </c>
      <c r="U136" s="1">
        <f t="shared" si="134"/>
        <v>0</v>
      </c>
    </row>
    <row r="137" spans="1:21" x14ac:dyDescent="0.5">
      <c r="A137" s="2"/>
      <c r="B137" s="2"/>
      <c r="C137" s="7">
        <f t="shared" si="131"/>
        <v>0</v>
      </c>
      <c r="H137" s="7">
        <f t="shared" si="132"/>
        <v>0</v>
      </c>
      <c r="T137" s="1">
        <f t="shared" si="133"/>
        <v>33038.780000000006</v>
      </c>
      <c r="U137" s="1">
        <f t="shared" si="134"/>
        <v>0</v>
      </c>
    </row>
    <row r="138" spans="1:21" x14ac:dyDescent="0.5">
      <c r="A138" s="2"/>
      <c r="B138" s="2"/>
      <c r="C138" s="7">
        <f t="shared" si="131"/>
        <v>0</v>
      </c>
      <c r="H138" s="7">
        <f t="shared" si="132"/>
        <v>0</v>
      </c>
      <c r="T138" s="1">
        <f t="shared" si="133"/>
        <v>33038.780000000006</v>
      </c>
      <c r="U138" s="1">
        <f t="shared" si="134"/>
        <v>0</v>
      </c>
    </row>
    <row r="139" spans="1:21" x14ac:dyDescent="0.5">
      <c r="A139" s="2"/>
      <c r="B139" s="2"/>
      <c r="C139" s="7">
        <f t="shared" si="131"/>
        <v>0</v>
      </c>
      <c r="H139" s="7">
        <f t="shared" si="132"/>
        <v>0</v>
      </c>
      <c r="T139" s="1">
        <f t="shared" si="133"/>
        <v>33038.780000000006</v>
      </c>
      <c r="U139" s="1">
        <f t="shared" si="134"/>
        <v>0</v>
      </c>
    </row>
    <row r="140" spans="1:21" x14ac:dyDescent="0.5">
      <c r="A140" s="2"/>
      <c r="B140" s="2"/>
      <c r="C140" s="7"/>
      <c r="H140" s="7"/>
    </row>
    <row r="141" spans="1:21" x14ac:dyDescent="0.5">
      <c r="A141" s="3" t="s">
        <v>32</v>
      </c>
      <c r="B141" s="3"/>
      <c r="C141" s="8">
        <f t="shared" ref="C141:R141" si="135">SUM(C134:C140)</f>
        <v>0</v>
      </c>
      <c r="D141" s="3">
        <f t="shared" si="135"/>
        <v>0</v>
      </c>
      <c r="E141" s="3">
        <f t="shared" si="135"/>
        <v>0</v>
      </c>
      <c r="F141" s="3">
        <f t="shared" si="135"/>
        <v>0</v>
      </c>
      <c r="G141" s="3">
        <f t="shared" si="135"/>
        <v>0</v>
      </c>
      <c r="H141" s="8">
        <f t="shared" si="135"/>
        <v>0</v>
      </c>
      <c r="I141" s="3">
        <f t="shared" si="135"/>
        <v>0</v>
      </c>
      <c r="J141" s="3">
        <f t="shared" si="135"/>
        <v>0</v>
      </c>
      <c r="K141" s="3">
        <f t="shared" si="135"/>
        <v>0</v>
      </c>
      <c r="L141" s="3">
        <f t="shared" si="135"/>
        <v>0</v>
      </c>
      <c r="M141" s="3">
        <f t="shared" si="135"/>
        <v>0</v>
      </c>
      <c r="N141" s="3">
        <f t="shared" si="135"/>
        <v>0</v>
      </c>
      <c r="O141" s="3">
        <f t="shared" si="135"/>
        <v>0</v>
      </c>
      <c r="P141" s="3">
        <f t="shared" si="135"/>
        <v>0</v>
      </c>
      <c r="Q141" s="3">
        <f t="shared" si="135"/>
        <v>0</v>
      </c>
      <c r="R141" s="3">
        <f t="shared" si="135"/>
        <v>0</v>
      </c>
    </row>
    <row r="142" spans="1:21" x14ac:dyDescent="0.5">
      <c r="A142" s="1" t="s">
        <v>39</v>
      </c>
      <c r="C142" s="7"/>
      <c r="H142" s="7"/>
    </row>
    <row r="143" spans="1:21" x14ac:dyDescent="0.5">
      <c r="A143" s="2">
        <v>45901</v>
      </c>
      <c r="B143" s="2"/>
      <c r="C143" s="7">
        <f>SUM(D143:G143)</f>
        <v>0</v>
      </c>
      <c r="H143" s="7">
        <f>SUM(I143:R143)</f>
        <v>0</v>
      </c>
      <c r="T143" s="1">
        <f>T139+C143-H143</f>
        <v>33038.780000000006</v>
      </c>
      <c r="U143" s="1">
        <f t="shared" ref="U143" si="136">C143-R143</f>
        <v>0</v>
      </c>
    </row>
    <row r="144" spans="1:21" x14ac:dyDescent="0.5">
      <c r="A144" s="2"/>
      <c r="B144" s="2"/>
      <c r="C144" s="7">
        <f t="shared" ref="C144:C146" si="137">SUM(D144:G144)</f>
        <v>0</v>
      </c>
      <c r="H144" s="7">
        <f t="shared" ref="H144:H146" si="138">SUM(I144:R144)</f>
        <v>0</v>
      </c>
      <c r="T144" s="1">
        <f t="shared" ref="T144:T146" si="139">T143+C144-H144</f>
        <v>33038.780000000006</v>
      </c>
      <c r="U144" s="1">
        <f t="shared" ref="U144:U146" si="140">C144-R144</f>
        <v>0</v>
      </c>
    </row>
    <row r="145" spans="1:21" x14ac:dyDescent="0.5">
      <c r="A145" s="2"/>
      <c r="B145" s="2"/>
      <c r="C145" s="7">
        <f t="shared" si="137"/>
        <v>0</v>
      </c>
      <c r="H145" s="7">
        <f t="shared" si="138"/>
        <v>0</v>
      </c>
      <c r="T145" s="1">
        <f t="shared" si="139"/>
        <v>33038.780000000006</v>
      </c>
      <c r="U145" s="1">
        <f t="shared" si="140"/>
        <v>0</v>
      </c>
    </row>
    <row r="146" spans="1:21" x14ac:dyDescent="0.5">
      <c r="A146" s="2"/>
      <c r="B146" s="2"/>
      <c r="C146" s="7">
        <f t="shared" si="137"/>
        <v>0</v>
      </c>
      <c r="H146" s="7">
        <f t="shared" si="138"/>
        <v>0</v>
      </c>
      <c r="T146" s="1">
        <f t="shared" si="139"/>
        <v>33038.780000000006</v>
      </c>
      <c r="U146" s="1">
        <f t="shared" si="140"/>
        <v>0</v>
      </c>
    </row>
    <row r="147" spans="1:21" x14ac:dyDescent="0.5">
      <c r="A147" s="2"/>
      <c r="B147" s="2"/>
      <c r="C147" s="7"/>
      <c r="H147" s="7"/>
    </row>
    <row r="148" spans="1:21" x14ac:dyDescent="0.5">
      <c r="A148" s="3" t="s">
        <v>32</v>
      </c>
      <c r="B148" s="3"/>
      <c r="C148" s="8">
        <f t="shared" ref="C148:R148" si="141">SUM(C143:C147)</f>
        <v>0</v>
      </c>
      <c r="D148" s="3">
        <f t="shared" si="141"/>
        <v>0</v>
      </c>
      <c r="E148" s="3">
        <f t="shared" si="141"/>
        <v>0</v>
      </c>
      <c r="F148" s="3">
        <f t="shared" si="141"/>
        <v>0</v>
      </c>
      <c r="G148" s="3">
        <f t="shared" si="141"/>
        <v>0</v>
      </c>
      <c r="H148" s="8">
        <f t="shared" si="141"/>
        <v>0</v>
      </c>
      <c r="I148" s="3">
        <f t="shared" si="141"/>
        <v>0</v>
      </c>
      <c r="J148" s="3">
        <f t="shared" si="141"/>
        <v>0</v>
      </c>
      <c r="K148" s="3">
        <f t="shared" si="141"/>
        <v>0</v>
      </c>
      <c r="L148" s="3">
        <f t="shared" si="141"/>
        <v>0</v>
      </c>
      <c r="M148" s="3">
        <f t="shared" si="141"/>
        <v>0</v>
      </c>
      <c r="N148" s="3">
        <f t="shared" si="141"/>
        <v>0</v>
      </c>
      <c r="O148" s="3">
        <f t="shared" si="141"/>
        <v>0</v>
      </c>
      <c r="P148" s="3">
        <f t="shared" si="141"/>
        <v>0</v>
      </c>
      <c r="Q148" s="3">
        <f t="shared" si="141"/>
        <v>0</v>
      </c>
      <c r="R148" s="3">
        <f t="shared" si="141"/>
        <v>0</v>
      </c>
    </row>
    <row r="149" spans="1:21" x14ac:dyDescent="0.5">
      <c r="A149" s="1" t="s">
        <v>40</v>
      </c>
      <c r="C149" s="7"/>
      <c r="H149" s="7"/>
    </row>
    <row r="150" spans="1:21" x14ac:dyDescent="0.5">
      <c r="A150" s="2">
        <v>45931</v>
      </c>
      <c r="B150" s="2"/>
      <c r="C150" s="7">
        <f t="shared" ref="C150" si="142">SUM(D150:G150)</f>
        <v>0</v>
      </c>
      <c r="H150" s="7">
        <f>SUM(I150:R150)</f>
        <v>0</v>
      </c>
      <c r="T150" s="1">
        <f>T146+C150-H150</f>
        <v>33038.780000000006</v>
      </c>
      <c r="U150" s="1">
        <f t="shared" ref="U150:U151" si="143">C150-R150</f>
        <v>0</v>
      </c>
    </row>
    <row r="151" spans="1:21" x14ac:dyDescent="0.5">
      <c r="A151" s="2"/>
      <c r="B151" s="2"/>
      <c r="C151" s="7">
        <f t="shared" ref="C151" si="144">SUM(D151:G151)</f>
        <v>0</v>
      </c>
      <c r="H151" s="7">
        <f t="shared" ref="H151" si="145">SUM(I151:R151)</f>
        <v>0</v>
      </c>
      <c r="T151" s="1">
        <f t="shared" ref="T151" si="146">T150+C151-H151</f>
        <v>33038.780000000006</v>
      </c>
      <c r="U151" s="1">
        <f t="shared" si="143"/>
        <v>0</v>
      </c>
    </row>
    <row r="152" spans="1:21" x14ac:dyDescent="0.5">
      <c r="A152" s="2"/>
      <c r="B152" s="2"/>
      <c r="C152" s="7">
        <f t="shared" ref="C152:C163" si="147">SUM(D152:G152)</f>
        <v>0</v>
      </c>
      <c r="H152" s="7">
        <f t="shared" ref="H152:H163" si="148">SUM(I152:R152)</f>
        <v>0</v>
      </c>
      <c r="T152" s="1">
        <f t="shared" ref="T152:T163" si="149">T151+C152-H152</f>
        <v>33038.780000000006</v>
      </c>
      <c r="U152" s="1">
        <f t="shared" ref="U152:U163" si="150">C152-R152</f>
        <v>0</v>
      </c>
    </row>
    <row r="153" spans="1:21" x14ac:dyDescent="0.5">
      <c r="A153" s="2"/>
      <c r="B153" s="2"/>
      <c r="C153" s="7">
        <f t="shared" ref="C153:C154" si="151">SUM(D153:G153)</f>
        <v>0</v>
      </c>
      <c r="H153" s="7">
        <f t="shared" ref="H153:H154" si="152">SUM(I153:R153)</f>
        <v>0</v>
      </c>
      <c r="T153" s="1">
        <f t="shared" si="149"/>
        <v>33038.780000000006</v>
      </c>
      <c r="U153" s="1">
        <f t="shared" si="150"/>
        <v>0</v>
      </c>
    </row>
    <row r="154" spans="1:21" x14ac:dyDescent="0.5">
      <c r="A154" s="2"/>
      <c r="B154" s="2"/>
      <c r="C154" s="7">
        <f t="shared" si="151"/>
        <v>0</v>
      </c>
      <c r="H154" s="7">
        <f t="shared" si="152"/>
        <v>0</v>
      </c>
      <c r="T154" s="1">
        <f t="shared" si="149"/>
        <v>33038.780000000006</v>
      </c>
      <c r="U154" s="1">
        <f t="shared" si="150"/>
        <v>0</v>
      </c>
    </row>
    <row r="155" spans="1:21" x14ac:dyDescent="0.5">
      <c r="A155" s="2"/>
      <c r="B155" s="2"/>
      <c r="C155" s="7">
        <f t="shared" si="147"/>
        <v>0</v>
      </c>
      <c r="H155" s="7">
        <f t="shared" si="148"/>
        <v>0</v>
      </c>
      <c r="T155" s="1">
        <f t="shared" si="149"/>
        <v>33038.780000000006</v>
      </c>
      <c r="U155" s="1">
        <f t="shared" si="150"/>
        <v>0</v>
      </c>
    </row>
    <row r="156" spans="1:21" x14ac:dyDescent="0.5">
      <c r="A156" s="2"/>
      <c r="B156" s="2"/>
      <c r="C156" s="7">
        <f t="shared" si="147"/>
        <v>0</v>
      </c>
      <c r="H156" s="7">
        <f t="shared" si="148"/>
        <v>0</v>
      </c>
      <c r="T156" s="1">
        <f t="shared" si="149"/>
        <v>33038.780000000006</v>
      </c>
      <c r="U156" s="1">
        <f t="shared" si="150"/>
        <v>0</v>
      </c>
    </row>
    <row r="157" spans="1:21" x14ac:dyDescent="0.5">
      <c r="A157" s="2"/>
      <c r="B157" s="2"/>
      <c r="C157" s="7">
        <f t="shared" si="147"/>
        <v>0</v>
      </c>
      <c r="H157" s="7">
        <f t="shared" si="148"/>
        <v>0</v>
      </c>
      <c r="T157" s="1">
        <f t="shared" si="149"/>
        <v>33038.780000000006</v>
      </c>
      <c r="U157" s="1">
        <f t="shared" si="150"/>
        <v>0</v>
      </c>
    </row>
    <row r="158" spans="1:21" x14ac:dyDescent="0.5">
      <c r="A158" s="2"/>
      <c r="B158" s="2"/>
      <c r="C158" s="7">
        <f t="shared" si="147"/>
        <v>0</v>
      </c>
      <c r="H158" s="7">
        <f t="shared" si="148"/>
        <v>0</v>
      </c>
      <c r="T158" s="1">
        <f t="shared" si="149"/>
        <v>33038.780000000006</v>
      </c>
      <c r="U158" s="1">
        <f t="shared" si="150"/>
        <v>0</v>
      </c>
    </row>
    <row r="159" spans="1:21" x14ac:dyDescent="0.5">
      <c r="A159" s="2"/>
      <c r="B159" s="2"/>
      <c r="C159" s="7">
        <f t="shared" si="147"/>
        <v>0</v>
      </c>
      <c r="H159" s="7">
        <f t="shared" si="148"/>
        <v>0</v>
      </c>
      <c r="T159" s="1">
        <f t="shared" si="149"/>
        <v>33038.780000000006</v>
      </c>
      <c r="U159" s="1">
        <f t="shared" si="150"/>
        <v>0</v>
      </c>
    </row>
    <row r="160" spans="1:21" x14ac:dyDescent="0.5">
      <c r="A160" s="2"/>
      <c r="B160" s="2"/>
      <c r="C160" s="7">
        <f t="shared" si="147"/>
        <v>0</v>
      </c>
      <c r="H160" s="7">
        <f t="shared" si="148"/>
        <v>0</v>
      </c>
      <c r="T160" s="1">
        <f t="shared" si="149"/>
        <v>33038.780000000006</v>
      </c>
      <c r="U160" s="1">
        <f t="shared" si="150"/>
        <v>0</v>
      </c>
    </row>
    <row r="161" spans="1:21" x14ac:dyDescent="0.5">
      <c r="A161" s="2"/>
      <c r="B161" s="2"/>
      <c r="C161" s="7">
        <f t="shared" si="147"/>
        <v>0</v>
      </c>
      <c r="H161" s="7">
        <f t="shared" si="148"/>
        <v>0</v>
      </c>
      <c r="T161" s="1">
        <f t="shared" si="149"/>
        <v>33038.780000000006</v>
      </c>
      <c r="U161" s="1">
        <f t="shared" si="150"/>
        <v>0</v>
      </c>
    </row>
    <row r="162" spans="1:21" x14ac:dyDescent="0.5">
      <c r="A162" s="2"/>
      <c r="B162" s="2"/>
      <c r="C162" s="7">
        <f t="shared" si="147"/>
        <v>0</v>
      </c>
      <c r="H162" s="7">
        <f t="shared" si="148"/>
        <v>0</v>
      </c>
      <c r="T162" s="1">
        <f t="shared" si="149"/>
        <v>33038.780000000006</v>
      </c>
      <c r="U162" s="1">
        <f t="shared" si="150"/>
        <v>0</v>
      </c>
    </row>
    <row r="163" spans="1:21" x14ac:dyDescent="0.5">
      <c r="A163" s="2"/>
      <c r="B163" s="2"/>
      <c r="C163" s="7">
        <f t="shared" si="147"/>
        <v>0</v>
      </c>
      <c r="H163" s="7">
        <f t="shared" si="148"/>
        <v>0</v>
      </c>
      <c r="T163" s="1">
        <f t="shared" si="149"/>
        <v>33038.780000000006</v>
      </c>
      <c r="U163" s="1">
        <f t="shared" si="150"/>
        <v>0</v>
      </c>
    </row>
    <row r="164" spans="1:21" x14ac:dyDescent="0.5">
      <c r="A164" s="2"/>
      <c r="B164" s="2"/>
      <c r="C164" s="7"/>
      <c r="H164" s="7"/>
    </row>
    <row r="165" spans="1:21" x14ac:dyDescent="0.5">
      <c r="A165" s="3" t="s">
        <v>32</v>
      </c>
      <c r="B165" s="3"/>
      <c r="C165" s="8">
        <f t="shared" ref="C165:R165" si="153">SUM(C150:C164)</f>
        <v>0</v>
      </c>
      <c r="D165" s="3">
        <f t="shared" si="153"/>
        <v>0</v>
      </c>
      <c r="E165" s="3">
        <f t="shared" si="153"/>
        <v>0</v>
      </c>
      <c r="F165" s="3">
        <f t="shared" si="153"/>
        <v>0</v>
      </c>
      <c r="G165" s="3">
        <f t="shared" si="153"/>
        <v>0</v>
      </c>
      <c r="H165" s="8">
        <f t="shared" si="153"/>
        <v>0</v>
      </c>
      <c r="I165" s="3">
        <f t="shared" si="153"/>
        <v>0</v>
      </c>
      <c r="J165" s="3">
        <f t="shared" si="153"/>
        <v>0</v>
      </c>
      <c r="K165" s="3">
        <f t="shared" si="153"/>
        <v>0</v>
      </c>
      <c r="L165" s="3">
        <f t="shared" si="153"/>
        <v>0</v>
      </c>
      <c r="M165" s="3">
        <f t="shared" si="153"/>
        <v>0</v>
      </c>
      <c r="N165" s="3">
        <f t="shared" si="153"/>
        <v>0</v>
      </c>
      <c r="O165" s="3">
        <f t="shared" si="153"/>
        <v>0</v>
      </c>
      <c r="P165" s="3">
        <f t="shared" si="153"/>
        <v>0</v>
      </c>
      <c r="Q165" s="3">
        <f t="shared" si="153"/>
        <v>0</v>
      </c>
      <c r="R165" s="3">
        <f t="shared" si="153"/>
        <v>0</v>
      </c>
    </row>
    <row r="166" spans="1:21" x14ac:dyDescent="0.5">
      <c r="A166" s="1" t="s">
        <v>41</v>
      </c>
      <c r="C166" s="7"/>
      <c r="H166" s="7"/>
    </row>
    <row r="167" spans="1:21" x14ac:dyDescent="0.5">
      <c r="A167" s="2">
        <v>45962</v>
      </c>
      <c r="B167" s="2"/>
      <c r="C167" s="7">
        <f>SUM(D167:G167)</f>
        <v>0</v>
      </c>
      <c r="H167" s="7">
        <f>SUM(I167:R167)</f>
        <v>0</v>
      </c>
      <c r="T167" s="1">
        <f>T163+C167-H167</f>
        <v>33038.780000000006</v>
      </c>
      <c r="U167" s="1">
        <f t="shared" ref="U167" si="154">C167-R167</f>
        <v>0</v>
      </c>
    </row>
    <row r="168" spans="1:21" x14ac:dyDescent="0.5">
      <c r="A168" s="2"/>
      <c r="B168" s="2"/>
      <c r="C168" s="7">
        <f t="shared" ref="C168:C174" si="155">SUM(D168:G168)</f>
        <v>0</v>
      </c>
      <c r="H168" s="7">
        <f t="shared" ref="H168:H174" si="156">SUM(I168:R168)</f>
        <v>0</v>
      </c>
      <c r="T168" s="1">
        <f t="shared" ref="T168" si="157">T167+C168-H168</f>
        <v>33038.780000000006</v>
      </c>
      <c r="U168" s="1">
        <f t="shared" ref="U168" si="158">C168-R168</f>
        <v>0</v>
      </c>
    </row>
    <row r="169" spans="1:21" x14ac:dyDescent="0.5">
      <c r="A169" s="2"/>
      <c r="B169" s="2"/>
      <c r="C169" s="7">
        <f t="shared" si="155"/>
        <v>0</v>
      </c>
      <c r="H169" s="7">
        <f t="shared" si="156"/>
        <v>0</v>
      </c>
      <c r="T169" s="1">
        <f t="shared" ref="T169:T174" si="159">T168+C169-H169</f>
        <v>33038.780000000006</v>
      </c>
      <c r="U169" s="1">
        <f t="shared" ref="U169:U174" si="160">C169-R169</f>
        <v>0</v>
      </c>
    </row>
    <row r="170" spans="1:21" x14ac:dyDescent="0.5">
      <c r="A170" s="2"/>
      <c r="B170" s="2"/>
      <c r="C170" s="7">
        <f t="shared" si="155"/>
        <v>0</v>
      </c>
      <c r="H170" s="7">
        <f t="shared" si="156"/>
        <v>0</v>
      </c>
      <c r="T170" s="1">
        <f t="shared" si="159"/>
        <v>33038.780000000006</v>
      </c>
      <c r="U170" s="1">
        <f t="shared" si="160"/>
        <v>0</v>
      </c>
    </row>
    <row r="171" spans="1:21" x14ac:dyDescent="0.5">
      <c r="A171" s="2"/>
      <c r="B171" s="2"/>
      <c r="C171" s="7">
        <f t="shared" ref="C171" si="161">SUM(D171:G171)</f>
        <v>0</v>
      </c>
      <c r="H171" s="7"/>
      <c r="T171" s="1">
        <f t="shared" si="159"/>
        <v>33038.780000000006</v>
      </c>
      <c r="U171" s="1">
        <f t="shared" si="160"/>
        <v>0</v>
      </c>
    </row>
    <row r="172" spans="1:21" x14ac:dyDescent="0.5">
      <c r="A172" s="2"/>
      <c r="B172" s="2"/>
      <c r="C172" s="7">
        <f t="shared" si="155"/>
        <v>0</v>
      </c>
      <c r="H172" s="7">
        <f t="shared" si="156"/>
        <v>0</v>
      </c>
      <c r="T172" s="1">
        <f t="shared" si="159"/>
        <v>33038.780000000006</v>
      </c>
      <c r="U172" s="1">
        <f t="shared" si="160"/>
        <v>0</v>
      </c>
    </row>
    <row r="173" spans="1:21" x14ac:dyDescent="0.5">
      <c r="A173" s="2"/>
      <c r="B173" s="2"/>
      <c r="C173" s="7">
        <f t="shared" si="155"/>
        <v>0</v>
      </c>
      <c r="H173" s="7">
        <f t="shared" si="156"/>
        <v>0</v>
      </c>
      <c r="T173" s="1">
        <f t="shared" si="159"/>
        <v>33038.780000000006</v>
      </c>
      <c r="U173" s="1">
        <f t="shared" si="160"/>
        <v>0</v>
      </c>
    </row>
    <row r="174" spans="1:21" x14ac:dyDescent="0.5">
      <c r="A174" s="2"/>
      <c r="B174" s="2"/>
      <c r="C174" s="7">
        <f t="shared" si="155"/>
        <v>0</v>
      </c>
      <c r="H174" s="7">
        <f t="shared" si="156"/>
        <v>0</v>
      </c>
      <c r="T174" s="1">
        <f t="shared" si="159"/>
        <v>33038.780000000006</v>
      </c>
      <c r="U174" s="1">
        <f t="shared" si="160"/>
        <v>0</v>
      </c>
    </row>
    <row r="175" spans="1:21" x14ac:dyDescent="0.5">
      <c r="C175" s="7"/>
      <c r="H175" s="7"/>
    </row>
    <row r="176" spans="1:21" x14ac:dyDescent="0.5">
      <c r="A176" s="3" t="s">
        <v>32</v>
      </c>
      <c r="B176" s="3"/>
      <c r="C176" s="8">
        <f t="shared" ref="C176:R176" si="162">SUM(C167:C175)</f>
        <v>0</v>
      </c>
      <c r="D176" s="3">
        <f t="shared" si="162"/>
        <v>0</v>
      </c>
      <c r="E176" s="3">
        <f t="shared" si="162"/>
        <v>0</v>
      </c>
      <c r="F176" s="3">
        <f t="shared" si="162"/>
        <v>0</v>
      </c>
      <c r="G176" s="3">
        <f t="shared" si="162"/>
        <v>0</v>
      </c>
      <c r="H176" s="8">
        <f t="shared" si="162"/>
        <v>0</v>
      </c>
      <c r="I176" s="3">
        <f t="shared" si="162"/>
        <v>0</v>
      </c>
      <c r="J176" s="3">
        <f t="shared" si="162"/>
        <v>0</v>
      </c>
      <c r="K176" s="3">
        <f t="shared" si="162"/>
        <v>0</v>
      </c>
      <c r="L176" s="3">
        <f t="shared" si="162"/>
        <v>0</v>
      </c>
      <c r="M176" s="3">
        <f t="shared" si="162"/>
        <v>0</v>
      </c>
      <c r="N176" s="3">
        <f t="shared" si="162"/>
        <v>0</v>
      </c>
      <c r="O176" s="3">
        <f t="shared" si="162"/>
        <v>0</v>
      </c>
      <c r="P176" s="3">
        <f t="shared" si="162"/>
        <v>0</v>
      </c>
      <c r="Q176" s="3">
        <f t="shared" si="162"/>
        <v>0</v>
      </c>
      <c r="R176" s="3">
        <f t="shared" si="162"/>
        <v>0</v>
      </c>
    </row>
    <row r="177" spans="1:21" x14ac:dyDescent="0.5">
      <c r="A177" s="1" t="s">
        <v>42</v>
      </c>
      <c r="C177" s="7"/>
      <c r="H177" s="7"/>
    </row>
    <row r="178" spans="1:21" x14ac:dyDescent="0.5">
      <c r="A178" s="2">
        <v>45992</v>
      </c>
      <c r="B178" s="2"/>
      <c r="C178" s="7">
        <f t="shared" ref="C178" si="163">SUM(D178:G178)</f>
        <v>0</v>
      </c>
      <c r="H178" s="7">
        <f>SUM(I178:R178)</f>
        <v>0</v>
      </c>
      <c r="T178" s="1">
        <f>T174+C178-H178</f>
        <v>33038.780000000006</v>
      </c>
      <c r="U178" s="1">
        <f t="shared" ref="U178" si="164">C178-R178</f>
        <v>0</v>
      </c>
    </row>
    <row r="179" spans="1:21" x14ac:dyDescent="0.5">
      <c r="A179" s="2"/>
      <c r="B179" s="2"/>
      <c r="C179" s="7">
        <f t="shared" ref="C179:C188" si="165">SUM(D179:G179)</f>
        <v>0</v>
      </c>
      <c r="H179" s="7">
        <f t="shared" ref="H179:H188" si="166">SUM(I179:R179)</f>
        <v>0</v>
      </c>
      <c r="T179" s="1">
        <f t="shared" ref="T179:T182" si="167">T178+C179-H179</f>
        <v>33038.780000000006</v>
      </c>
      <c r="U179" s="1">
        <f t="shared" ref="U179:U182" si="168">C179-R179</f>
        <v>0</v>
      </c>
    </row>
    <row r="180" spans="1:21" x14ac:dyDescent="0.5">
      <c r="A180" s="2"/>
      <c r="B180" s="2"/>
      <c r="C180" s="7">
        <f t="shared" si="165"/>
        <v>0</v>
      </c>
      <c r="H180" s="7">
        <f t="shared" si="166"/>
        <v>0</v>
      </c>
      <c r="T180" s="1">
        <f t="shared" si="167"/>
        <v>33038.780000000006</v>
      </c>
      <c r="U180" s="1">
        <f t="shared" si="168"/>
        <v>0</v>
      </c>
    </row>
    <row r="181" spans="1:21" x14ac:dyDescent="0.5">
      <c r="A181" s="2"/>
      <c r="B181" s="2"/>
      <c r="C181" s="7">
        <f t="shared" si="165"/>
        <v>0</v>
      </c>
      <c r="H181" s="7">
        <f t="shared" si="166"/>
        <v>0</v>
      </c>
      <c r="T181" s="1">
        <f t="shared" si="167"/>
        <v>33038.780000000006</v>
      </c>
      <c r="U181" s="1">
        <f t="shared" si="168"/>
        <v>0</v>
      </c>
    </row>
    <row r="182" spans="1:21" x14ac:dyDescent="0.5">
      <c r="A182" s="2"/>
      <c r="B182" s="2"/>
      <c r="C182" s="7">
        <f t="shared" si="165"/>
        <v>0</v>
      </c>
      <c r="H182" s="7">
        <f t="shared" si="166"/>
        <v>0</v>
      </c>
      <c r="T182" s="1">
        <f t="shared" si="167"/>
        <v>33038.780000000006</v>
      </c>
      <c r="U182" s="1">
        <f t="shared" si="168"/>
        <v>0</v>
      </c>
    </row>
    <row r="183" spans="1:21" x14ac:dyDescent="0.5">
      <c r="A183" s="2"/>
      <c r="B183" s="2"/>
      <c r="C183" s="7">
        <f t="shared" ref="C183" si="169">SUM(D183:G183)</f>
        <v>0</v>
      </c>
      <c r="H183" s="7">
        <f t="shared" ref="H183" si="170">SUM(I183:R183)</f>
        <v>0</v>
      </c>
      <c r="T183" s="1">
        <f t="shared" ref="T183:T188" si="171">T182+C183-H183</f>
        <v>33038.780000000006</v>
      </c>
      <c r="U183" s="1">
        <f t="shared" ref="U183:U188" si="172">C183-R183</f>
        <v>0</v>
      </c>
    </row>
    <row r="184" spans="1:21" x14ac:dyDescent="0.5">
      <c r="A184" s="2"/>
      <c r="B184" s="2"/>
      <c r="C184" s="7">
        <f t="shared" si="165"/>
        <v>0</v>
      </c>
      <c r="H184" s="7">
        <f t="shared" si="166"/>
        <v>0</v>
      </c>
      <c r="T184" s="1">
        <f t="shared" si="171"/>
        <v>33038.780000000006</v>
      </c>
      <c r="U184" s="1">
        <f t="shared" si="172"/>
        <v>0</v>
      </c>
    </row>
    <row r="185" spans="1:21" x14ac:dyDescent="0.5">
      <c r="A185" s="2"/>
      <c r="B185" s="2"/>
      <c r="C185" s="7">
        <f t="shared" si="165"/>
        <v>0</v>
      </c>
      <c r="H185" s="7">
        <f t="shared" si="166"/>
        <v>0</v>
      </c>
      <c r="T185" s="1">
        <f t="shared" si="171"/>
        <v>33038.780000000006</v>
      </c>
      <c r="U185" s="1">
        <f t="shared" si="172"/>
        <v>0</v>
      </c>
    </row>
    <row r="186" spans="1:21" x14ac:dyDescent="0.5">
      <c r="A186" s="2"/>
      <c r="B186" s="2"/>
      <c r="C186" s="7">
        <f t="shared" si="165"/>
        <v>0</v>
      </c>
      <c r="H186" s="7">
        <f t="shared" si="166"/>
        <v>0</v>
      </c>
      <c r="T186" s="1">
        <f t="shared" si="171"/>
        <v>33038.780000000006</v>
      </c>
      <c r="U186" s="1">
        <f t="shared" si="172"/>
        <v>0</v>
      </c>
    </row>
    <row r="187" spans="1:21" x14ac:dyDescent="0.5">
      <c r="A187" s="2"/>
      <c r="B187" s="2"/>
      <c r="C187" s="7">
        <f t="shared" si="165"/>
        <v>0</v>
      </c>
      <c r="H187" s="7">
        <f t="shared" si="166"/>
        <v>0</v>
      </c>
      <c r="T187" s="1">
        <f t="shared" si="171"/>
        <v>33038.780000000006</v>
      </c>
      <c r="U187" s="1">
        <f t="shared" si="172"/>
        <v>0</v>
      </c>
    </row>
    <row r="188" spans="1:21" x14ac:dyDescent="0.5">
      <c r="A188" s="2"/>
      <c r="B188" s="2"/>
      <c r="C188" s="7">
        <f t="shared" si="165"/>
        <v>0</v>
      </c>
      <c r="H188" s="7">
        <f t="shared" si="166"/>
        <v>0</v>
      </c>
      <c r="T188" s="1">
        <f t="shared" si="171"/>
        <v>33038.780000000006</v>
      </c>
      <c r="U188" s="1">
        <f t="shared" si="172"/>
        <v>0</v>
      </c>
    </row>
    <row r="189" spans="1:21" x14ac:dyDescent="0.5">
      <c r="A189" s="2"/>
      <c r="B189" s="2"/>
      <c r="C189" s="7"/>
      <c r="H189" s="7"/>
    </row>
    <row r="190" spans="1:21" x14ac:dyDescent="0.5">
      <c r="A190" s="3" t="s">
        <v>32</v>
      </c>
      <c r="B190" s="3"/>
      <c r="C190" s="8">
        <f t="shared" ref="C190:R190" si="173">SUM(C178:C189)</f>
        <v>0</v>
      </c>
      <c r="D190" s="3">
        <f t="shared" si="173"/>
        <v>0</v>
      </c>
      <c r="E190" s="3">
        <f t="shared" si="173"/>
        <v>0</v>
      </c>
      <c r="F190" s="3">
        <f t="shared" si="173"/>
        <v>0</v>
      </c>
      <c r="G190" s="3">
        <f t="shared" si="173"/>
        <v>0</v>
      </c>
      <c r="H190" s="8">
        <f t="shared" si="173"/>
        <v>0</v>
      </c>
      <c r="I190" s="3">
        <f t="shared" si="173"/>
        <v>0</v>
      </c>
      <c r="J190" s="3">
        <f t="shared" si="173"/>
        <v>0</v>
      </c>
      <c r="K190" s="3">
        <f t="shared" si="173"/>
        <v>0</v>
      </c>
      <c r="L190" s="3">
        <f t="shared" si="173"/>
        <v>0</v>
      </c>
      <c r="M190" s="3">
        <f t="shared" si="173"/>
        <v>0</v>
      </c>
      <c r="N190" s="3">
        <f t="shared" si="173"/>
        <v>0</v>
      </c>
      <c r="O190" s="3">
        <f t="shared" si="173"/>
        <v>0</v>
      </c>
      <c r="P190" s="3">
        <f t="shared" si="173"/>
        <v>0</v>
      </c>
      <c r="Q190" s="3">
        <f t="shared" si="173"/>
        <v>0</v>
      </c>
      <c r="R190" s="3">
        <f t="shared" si="173"/>
        <v>0</v>
      </c>
    </row>
    <row r="191" spans="1:21" x14ac:dyDescent="0.5">
      <c r="C191" s="7"/>
      <c r="H191" s="7"/>
      <c r="I191" s="7"/>
    </row>
    <row r="192" spans="1:21" x14ac:dyDescent="0.5">
      <c r="H192" s="7"/>
      <c r="I192" s="7"/>
    </row>
    <row r="193" spans="8:9" x14ac:dyDescent="0.5">
      <c r="H193" s="7"/>
      <c r="I193" s="7"/>
    </row>
    <row r="194" spans="8:9" x14ac:dyDescent="0.5">
      <c r="H194" s="7"/>
      <c r="I194" s="7"/>
    </row>
  </sheetData>
  <sortState xmlns:xlrd2="http://schemas.microsoft.com/office/spreadsheetml/2017/richdata2" ref="A72:S80">
    <sortCondition ref="A72:A80"/>
  </sortState>
  <phoneticPr fontId="3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40F486A2F0C94595FD9866813BB5B9" ma:contentTypeVersion="19" ma:contentTypeDescription="Create a new document." ma:contentTypeScope="" ma:versionID="74a9b537415087e2833df2ec49bdfba4">
  <xsd:schema xmlns:xsd="http://www.w3.org/2001/XMLSchema" xmlns:xs="http://www.w3.org/2001/XMLSchema" xmlns:p="http://schemas.microsoft.com/office/2006/metadata/properties" xmlns:ns2="7e64026e-34dd-4bd7-8b89-fc6698852c39" xmlns:ns3="aeee73af-8f19-4368-9c21-f43350e77a6e" targetNamespace="http://schemas.microsoft.com/office/2006/metadata/properties" ma:root="true" ma:fieldsID="4834a5cd5509a40939ba8d1f84888163" ns2:_="" ns3:_="">
    <xsd:import namespace="7e64026e-34dd-4bd7-8b89-fc6698852c39"/>
    <xsd:import namespace="aeee73af-8f19-4368-9c21-f43350e77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4026e-34dd-4bd7-8b89-fc6698852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ad9bc2-315f-4059-a33a-c582760e7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e73af-8f19-4368-9c21-f43350e77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4b731e8-3544-4bce-bb1d-3638ae219acd}" ma:internalName="TaxCatchAll" ma:showField="CatchAllData" ma:web="aeee73af-8f19-4368-9c21-f43350e77a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64026e-34dd-4bd7-8b89-fc6698852c39">
      <Terms xmlns="http://schemas.microsoft.com/office/infopath/2007/PartnerControls"/>
    </lcf76f155ced4ddcb4097134ff3c332f>
    <TaxCatchAll xmlns="aeee73af-8f19-4368-9c21-f43350e77a6e" xsi:nil="true"/>
  </documentManagement>
</p:properties>
</file>

<file path=customXml/itemProps1.xml><?xml version="1.0" encoding="utf-8"?>
<ds:datastoreItem xmlns:ds="http://schemas.openxmlformats.org/officeDocument/2006/customXml" ds:itemID="{9BC9765F-DC6B-4637-B4B2-51F42E2EB2F9}"/>
</file>

<file path=customXml/itemProps2.xml><?xml version="1.0" encoding="utf-8"?>
<ds:datastoreItem xmlns:ds="http://schemas.openxmlformats.org/officeDocument/2006/customXml" ds:itemID="{2A517B2A-1E67-4FC6-9F3B-70D5C3AB4CC1}"/>
</file>

<file path=customXml/itemProps3.xml><?xml version="1.0" encoding="utf-8"?>
<ds:datastoreItem xmlns:ds="http://schemas.openxmlformats.org/officeDocument/2006/customXml" ds:itemID="{1A2AC9D9-3A24-4000-B892-DF70374A0E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FS 2025</vt:lpstr>
      <vt:lpstr>Trans 2025</vt:lpstr>
      <vt:lpstr>'FS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Bruce Brensdal</cp:lastModifiedBy>
  <cp:lastPrinted>2023-05-16T14:11:10Z</cp:lastPrinted>
  <dcterms:created xsi:type="dcterms:W3CDTF">2021-12-23T19:39:58Z</dcterms:created>
  <dcterms:modified xsi:type="dcterms:W3CDTF">2025-05-15T15:11:48Z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0x010100D940F486A2F0C94595FD9866813BB5B9</vt:lpwstr>
  </property>
</Properties>
</file>