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480" windowWidth="27080" windowHeight="16480" activeTab="0"/>
  </bookViews>
  <sheets>
    <sheet name="Fin. Statement" sheetId="1" r:id="rId1"/>
    <sheet name="Revenue" sheetId="2" r:id="rId2"/>
    <sheet name="Expenses" sheetId="3" r:id="rId3"/>
    <sheet name="Sheet2" sheetId="4" r:id="rId4"/>
  </sheets>
  <definedNames>
    <definedName name="_xlnm.Print_Area" localSheetId="0">'Fin. Statement'!$A$1:$I$58</definedName>
  </definedNames>
  <calcPr fullCalcOnLoad="1"/>
</workbook>
</file>

<file path=xl/sharedStrings.xml><?xml version="1.0" encoding="utf-8"?>
<sst xmlns="http://schemas.openxmlformats.org/spreadsheetml/2006/main" count="225" uniqueCount="135">
  <si>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</si>
  <si>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</si>
  <si>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</si>
  <si>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</si>
  <si>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</si>
  <si>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</si>
  <si>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</si>
  <si>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</si>
  <si>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</si>
  <si>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</si>
  <si>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</si>
  <si>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</si>
  <si>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</si>
  <si>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</si>
  <si>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</si>
  <si>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</si>
  <si>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</si>
  <si>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</si>
  <si>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</si>
  <si>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</si>
  <si>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</si>
  <si>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</si>
  <si>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</si>
  <si>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</si>
  <si>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</si>
  <si>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</si>
  <si>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</si>
  <si>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</si>
  <si>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</si>
  <si>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</si>
  <si>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</si>
  <si>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</si>
  <si>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</si>
  <si>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</si>
  <si>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</si>
  <si>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</si>
  <si>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Member Dues</t>
  </si>
  <si>
    <t>Other</t>
  </si>
  <si>
    <t>Expenses</t>
  </si>
  <si>
    <t>Administration</t>
  </si>
  <si>
    <t>Subtotal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</si>
  <si>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</si>
  <si>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</si>
  <si>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</si>
  <si>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</si>
  <si>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</si>
  <si>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</si>
  <si>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</si>
  <si>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</si>
  <si>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</si>
  <si>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</si>
  <si>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</si>
  <si>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</si>
  <si>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</si>
  <si>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</si>
  <si>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</si>
  <si>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</si>
  <si>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</si>
  <si>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</si>
  <si>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</si>
  <si>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</si>
  <si>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</si>
  <si>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</si>
  <si>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</si>
  <si>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Date Paid</t>
  </si>
  <si>
    <t>Total January</t>
  </si>
  <si>
    <t>PayPal</t>
  </si>
  <si>
    <t>RMCU Savings</t>
  </si>
  <si>
    <t>Valley Bank Checking Account</t>
  </si>
  <si>
    <t>NA</t>
  </si>
  <si>
    <t>2020 Actual</t>
  </si>
  <si>
    <t>Total February</t>
  </si>
  <si>
    <t>RMCU Money Market (.1%)</t>
  </si>
  <si>
    <t>Budget Approved: January 19, 2021</t>
  </si>
  <si>
    <t>2021 Actual</t>
  </si>
  <si>
    <t>2021 Budget</t>
  </si>
  <si>
    <t>Totals</t>
  </si>
  <si>
    <t>Quarterly Death Index, DPHHS</t>
  </si>
  <si>
    <t>Traveler's Ins.</t>
  </si>
  <si>
    <t>Check (SB "0")</t>
  </si>
  <si>
    <t>PayPal. Note that this is the sum of three deposits, 2/04+2/04+2/05.</t>
  </si>
  <si>
    <t>RVA</t>
  </si>
  <si>
    <t>CMS Monthly</t>
  </si>
  <si>
    <t>Action Print</t>
  </si>
  <si>
    <t>PayPal + Credit Card Fees</t>
  </si>
  <si>
    <t>PayPal + Credit Card</t>
  </si>
  <si>
    <t>Found receipt and reversed charge from 2/12 bank letter</t>
  </si>
  <si>
    <t>Bank letter re: addition error (reversed charge 2/22)</t>
  </si>
  <si>
    <t>Innovative Solutions Group</t>
  </si>
  <si>
    <t>Total March</t>
  </si>
  <si>
    <t>MT Newspaper Association</t>
  </si>
  <si>
    <t>Total April</t>
  </si>
  <si>
    <t>Total May</t>
  </si>
  <si>
    <t>BKBH (2nd Payment Current Session)</t>
  </si>
  <si>
    <t>BKBH (3rd Payment Current Session)</t>
  </si>
  <si>
    <t>BKBH ($2,500 for Current Session + $4,500 for CY2020 committee work)</t>
  </si>
  <si>
    <t>BKBH (Final Payment Current Session)</t>
  </si>
  <si>
    <t>PO Box Fee</t>
  </si>
  <si>
    <t>Total June</t>
  </si>
  <si>
    <t>Reimburse Driggers for 2 years SOS and trial PayPal</t>
  </si>
  <si>
    <t/>
  </si>
  <si>
    <t>PayPal. Note that the $20 "donation" was loaned by J. Driggers to test credit card payment. Reimbursed by check 2257.</t>
  </si>
  <si>
    <t>N/A</t>
  </si>
  <si>
    <t>Moved $10,000 from checking to RMCU CD</t>
  </si>
  <si>
    <t>Tell Media for video production</t>
  </si>
  <si>
    <t>BKBH for work post session</t>
  </si>
  <si>
    <t># 1 CD RMCU 36 mo  02/25/22 (3.0%)</t>
  </si>
  <si>
    <t># 2 CD Stockman 36 mo  01/29/23 (2.0%)</t>
  </si>
  <si>
    <t>To CD#1 -  CD RMCU 36 mo  07/23/21</t>
  </si>
  <si>
    <t>To CD#1 - CD RMCU 24 mo 02/25/21</t>
  </si>
  <si>
    <t>6/22 - From checking to RMCU CD#1</t>
  </si>
  <si>
    <t>Total July</t>
  </si>
  <si>
    <t>*Note that Pay Pal deposits are entered w/o fees. Fees are entered as expenses.</t>
  </si>
  <si>
    <t>Total August</t>
  </si>
  <si>
    <t>Action Print Newsletter</t>
  </si>
  <si>
    <t>Tell Media Final Payment</t>
  </si>
  <si>
    <t>Total September</t>
  </si>
  <si>
    <t>Total 2021 New Investments</t>
  </si>
  <si>
    <t>Innovative Solutions for half payment web redesign</t>
  </si>
  <si>
    <t>Innovative Solutions for hosting website</t>
  </si>
  <si>
    <t>Total October</t>
  </si>
  <si>
    <t>Year 1</t>
  </si>
  <si>
    <t>Year 2</t>
  </si>
  <si>
    <t>Year 3</t>
  </si>
  <si>
    <t>Year 4</t>
  </si>
  <si>
    <t>Year 5</t>
  </si>
  <si>
    <t>Total</t>
  </si>
  <si>
    <t>Difference</t>
  </si>
  <si>
    <t>Total November</t>
  </si>
  <si>
    <t>Leo H. Travel</t>
  </si>
  <si>
    <t>Report Date:  November 16, 2021</t>
  </si>
  <si>
    <t>Revenue</t>
  </si>
  <si>
    <t>New Investments</t>
  </si>
  <si>
    <t>AMRPE 2021 Financial Report</t>
  </si>
  <si>
    <t>Assets Summary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</si>
</sst>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  <numFmt numFmtId="195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44" fontId="0" fillId="0" borderId="0" xfId="44" applyFont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0" xfId="42" applyNumberFormat="1" applyFont="1" applyFill="1" applyBorder="1" applyAlignment="1" applyProtection="1">
      <alignment/>
      <protection locked="0"/>
    </xf>
    <xf numFmtId="6" fontId="10" fillId="0" borderId="10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0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9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quotePrefix="1">
      <alignment/>
    </xf>
    <xf numFmtId="18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82" fontId="5" fillId="0" borderId="0" xfId="0" applyNumberFormat="1" applyFont="1" applyAlignment="1">
      <alignment horizontal="center"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right"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6" fontId="5" fillId="0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NumberFormat="1" applyFont="1" applyFill="1" applyBorder="1" applyAlignment="1" applyProtection="1">
      <alignment/>
      <protection locked="0"/>
    </xf>
    <xf numFmtId="44" fontId="8" fillId="0" borderId="14" xfId="44" applyFont="1" applyFill="1" applyBorder="1" applyAlignment="1" applyProtection="1">
      <alignment horizontal="center"/>
      <protection locked="0"/>
    </xf>
    <xf numFmtId="44" fontId="8" fillId="0" borderId="14" xfId="44" applyFont="1" applyBorder="1" applyAlignment="1">
      <alignment horizontal="center"/>
    </xf>
    <xf numFmtId="6" fontId="8" fillId="0" borderId="14" xfId="44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6" fontId="7" fillId="0" borderId="14" xfId="0" applyNumberFormat="1" applyFont="1" applyBorder="1" applyAlignment="1">
      <alignment/>
    </xf>
    <xf numFmtId="182" fontId="7" fillId="0" borderId="14" xfId="42" applyNumberFormat="1" applyFont="1" applyBorder="1" applyAlignment="1">
      <alignment/>
    </xf>
    <xf numFmtId="9" fontId="7" fillId="0" borderId="14" xfId="59" applyFont="1" applyBorder="1" applyAlignment="1">
      <alignment/>
    </xf>
    <xf numFmtId="182" fontId="7" fillId="0" borderId="14" xfId="59" applyNumberFormat="1" applyFont="1" applyBorder="1" applyAlignment="1">
      <alignment/>
    </xf>
    <xf numFmtId="6" fontId="7" fillId="0" borderId="14" xfId="59" applyNumberFormat="1" applyFont="1" applyBorder="1" applyAlignment="1">
      <alignment/>
    </xf>
    <xf numFmtId="182" fontId="7" fillId="0" borderId="14" xfId="0" applyNumberFormat="1" applyFont="1" applyBorder="1" applyAlignment="1">
      <alignment/>
    </xf>
    <xf numFmtId="182" fontId="7" fillId="0" borderId="14" xfId="42" applyNumberFormat="1" applyFont="1" applyFill="1" applyBorder="1" applyAlignment="1" applyProtection="1">
      <alignment/>
      <protection locked="0"/>
    </xf>
    <xf numFmtId="182" fontId="7" fillId="0" borderId="14" xfId="0" applyNumberFormat="1" applyFont="1" applyBorder="1" applyAlignment="1" applyProtection="1">
      <alignment/>
      <protection locked="0"/>
    </xf>
    <xf numFmtId="182" fontId="7" fillId="0" borderId="14" xfId="0" applyNumberFormat="1" applyFont="1" applyFill="1" applyBorder="1" applyAlignment="1" applyProtection="1">
      <alignment/>
      <protection locked="0"/>
    </xf>
    <xf numFmtId="182" fontId="8" fillId="0" borderId="14" xfId="42" applyNumberFormat="1" applyFont="1" applyBorder="1" applyAlignment="1">
      <alignment/>
    </xf>
    <xf numFmtId="182" fontId="8" fillId="0" borderId="14" xfId="0" applyNumberFormat="1" applyFont="1" applyBorder="1" applyAlignment="1">
      <alignment/>
    </xf>
    <xf numFmtId="182" fontId="8" fillId="0" borderId="14" xfId="0" applyNumberFormat="1" applyFont="1" applyFill="1" applyBorder="1" applyAlignment="1" applyProtection="1">
      <alignment/>
      <protection locked="0"/>
    </xf>
    <xf numFmtId="182" fontId="7" fillId="0" borderId="14" xfId="42" applyNumberFormat="1" applyFont="1" applyFill="1" applyBorder="1" applyAlignment="1" applyProtection="1">
      <alignment horizontal="center"/>
      <protection locked="0"/>
    </xf>
    <xf numFmtId="6" fontId="7" fillId="0" borderId="14" xfId="59" applyNumberFormat="1" applyFont="1" applyBorder="1" applyAlignment="1">
      <alignment horizontal="center"/>
    </xf>
    <xf numFmtId="5" fontId="7" fillId="0" borderId="14" xfId="42" applyNumberFormat="1" applyFont="1" applyBorder="1" applyAlignment="1">
      <alignment horizontal="right"/>
    </xf>
    <xf numFmtId="5" fontId="7" fillId="0" borderId="14" xfId="0" applyNumberFormat="1" applyFont="1" applyBorder="1" applyAlignment="1">
      <alignment/>
    </xf>
    <xf numFmtId="5" fontId="7" fillId="0" borderId="14" xfId="59" applyNumberFormat="1" applyFont="1" applyBorder="1" applyAlignment="1">
      <alignment/>
    </xf>
    <xf numFmtId="182" fontId="7" fillId="0" borderId="14" xfId="42" applyNumberFormat="1" applyFont="1" applyBorder="1" applyAlignment="1">
      <alignment horizontal="right"/>
    </xf>
    <xf numFmtId="182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14" xfId="0" applyNumberFormat="1" applyFont="1" applyFill="1" applyBorder="1" applyAlignment="1" applyProtection="1">
      <alignment horizontal="right"/>
      <protection locked="0"/>
    </xf>
    <xf numFmtId="6" fontId="8" fillId="0" borderId="14" xfId="0" applyNumberFormat="1" applyFont="1" applyFill="1" applyBorder="1" applyAlignment="1" applyProtection="1">
      <alignment horizontal="right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182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6" fontId="0" fillId="0" borderId="14" xfId="0" applyNumberFormat="1" applyFont="1" applyFill="1" applyBorder="1" applyAlignment="1" applyProtection="1">
      <alignment/>
      <protection locked="0"/>
    </xf>
    <xf numFmtId="182" fontId="7" fillId="0" borderId="14" xfId="0" applyNumberFormat="1" applyFont="1" applyFill="1" applyBorder="1" applyAlignment="1" applyProtection="1">
      <alignment horizontal="right"/>
      <protection locked="0"/>
    </xf>
    <xf numFmtId="181" fontId="7" fillId="0" borderId="14" xfId="0" applyNumberFormat="1" applyFont="1" applyFill="1" applyBorder="1" applyAlignment="1" applyProtection="1">
      <alignment horizontal="right"/>
      <protection locked="0"/>
    </xf>
    <xf numFmtId="6" fontId="10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Alignment="1" applyProtection="1">
      <alignment horizontal="center"/>
      <protection locked="0"/>
    </xf>
    <xf numFmtId="6" fontId="7" fillId="0" borderId="14" xfId="0" applyNumberFormat="1" applyFont="1" applyFill="1" applyBorder="1" applyAlignment="1" applyProtection="1">
      <alignment horizontal="right"/>
      <protection locked="0"/>
    </xf>
    <xf numFmtId="6" fontId="7" fillId="0" borderId="14" xfId="0" applyNumberFormat="1" applyFont="1" applyFill="1" applyBorder="1" applyAlignment="1" applyProtection="1">
      <alignment/>
      <protection locked="0"/>
    </xf>
    <xf numFmtId="181" fontId="7" fillId="0" borderId="14" xfId="0" applyNumberFormat="1" applyFont="1" applyFill="1" applyBorder="1" applyAlignment="1" applyProtection="1">
      <alignment/>
      <protection locked="0"/>
    </xf>
    <xf numFmtId="182" fontId="0" fillId="0" borderId="14" xfId="0" applyNumberFormat="1" applyFont="1" applyFill="1" applyBorder="1" applyAlignment="1" applyProtection="1">
      <alignment/>
      <protection locked="0"/>
    </xf>
    <xf numFmtId="3" fontId="10" fillId="0" borderId="14" xfId="42" applyNumberFormat="1" applyFont="1" applyFill="1" applyBorder="1" applyAlignment="1" applyProtection="1">
      <alignment horizontal="center"/>
      <protection locked="0"/>
    </xf>
    <xf numFmtId="182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14" xfId="0" applyNumberFormat="1" applyFont="1" applyFill="1" applyBorder="1" applyAlignment="1" applyProtection="1">
      <alignment horizontal="left"/>
      <protection locked="0"/>
    </xf>
    <xf numFmtId="6" fontId="7" fillId="0" borderId="14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/>
      <protection locked="0"/>
    </xf>
    <xf numFmtId="6" fontId="3" fillId="0" borderId="14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0" fontId="9" fillId="0" borderId="16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/>
      <protection locked="0"/>
    </xf>
    <xf numFmtId="15" fontId="10" fillId="0" borderId="16" xfId="0" applyNumberFormat="1" applyFont="1" applyFill="1" applyBorder="1" applyAlignment="1" applyProtection="1">
      <alignment/>
      <protection locked="0"/>
    </xf>
    <xf numFmtId="14" fontId="10" fillId="0" borderId="16" xfId="0" applyNumberFormat="1" applyFont="1" applyFill="1" applyBorder="1" applyAlignment="1" applyProtection="1">
      <alignment/>
      <protection locked="0"/>
    </xf>
    <xf numFmtId="14" fontId="6" fillId="0" borderId="16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/>
      <protection locked="0"/>
    </xf>
    <xf numFmtId="44" fontId="10" fillId="0" borderId="16" xfId="44" applyFont="1" applyFill="1" applyBorder="1" applyAlignment="1" applyProtection="1">
      <alignment/>
      <protection locked="0"/>
    </xf>
    <xf numFmtId="44" fontId="10" fillId="0" borderId="17" xfId="44" applyFont="1" applyFill="1" applyBorder="1" applyAlignment="1" applyProtection="1">
      <alignment/>
      <protection locked="0"/>
    </xf>
    <xf numFmtId="0" fontId="10" fillId="0" borderId="15" xfId="0" applyNumberFormat="1" applyFont="1" applyFill="1" applyBorder="1" applyAlignment="1" applyProtection="1">
      <alignment/>
      <protection locked="0"/>
    </xf>
    <xf numFmtId="0" fontId="10" fillId="0" borderId="16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9" fillId="0" borderId="17" xfId="0" applyNumberFormat="1" applyFont="1" applyFill="1" applyBorder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/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9" fillId="0" borderId="17" xfId="0" applyNumberFormat="1" applyFont="1" applyFill="1" applyBorder="1" applyAlignment="1" applyProtection="1">
      <alignment horizontal="right"/>
      <protection locked="0"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3" fillId="0" borderId="16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182" fontId="8" fillId="0" borderId="18" xfId="42" applyNumberFormat="1" applyFont="1" applyFill="1" applyBorder="1" applyAlignment="1" applyProtection="1">
      <alignment/>
      <protection locked="0"/>
    </xf>
    <xf numFmtId="9" fontId="7" fillId="0" borderId="18" xfId="59" applyFont="1" applyBorder="1" applyAlignment="1">
      <alignment/>
    </xf>
    <xf numFmtId="182" fontId="7" fillId="0" borderId="18" xfId="59" applyNumberFormat="1" applyFont="1" applyBorder="1" applyAlignment="1">
      <alignment/>
    </xf>
    <xf numFmtId="182" fontId="8" fillId="0" borderId="18" xfId="0" applyNumberFormat="1" applyFont="1" applyBorder="1" applyAlignment="1" applyProtection="1">
      <alignment/>
      <protection locked="0"/>
    </xf>
    <xf numFmtId="182" fontId="7" fillId="0" borderId="19" xfId="42" applyNumberFormat="1" applyFont="1" applyFill="1" applyBorder="1" applyAlignment="1" applyProtection="1">
      <alignment/>
      <protection locked="0"/>
    </xf>
    <xf numFmtId="0" fontId="7" fillId="0" borderId="19" xfId="0" applyFont="1" applyBorder="1" applyAlignment="1">
      <alignment/>
    </xf>
    <xf numFmtId="182" fontId="7" fillId="0" borderId="19" xfId="0" applyNumberFormat="1" applyFont="1" applyBorder="1" applyAlignment="1">
      <alignment/>
    </xf>
    <xf numFmtId="6" fontId="7" fillId="0" borderId="19" xfId="0" applyNumberFormat="1" applyFont="1" applyBorder="1" applyAlignment="1">
      <alignment/>
    </xf>
    <xf numFmtId="182" fontId="7" fillId="0" borderId="19" xfId="0" applyNumberFormat="1" applyFont="1" applyBorder="1" applyAlignment="1" applyProtection="1">
      <alignment/>
      <protection locked="0"/>
    </xf>
    <xf numFmtId="182" fontId="7" fillId="0" borderId="18" xfId="42" applyNumberFormat="1" applyFont="1" applyBorder="1" applyAlignment="1">
      <alignment/>
    </xf>
    <xf numFmtId="182" fontId="7" fillId="0" borderId="18" xfId="0" applyNumberFormat="1" applyFont="1" applyFill="1" applyBorder="1" applyAlignment="1" applyProtection="1">
      <alignment/>
      <protection locked="0"/>
    </xf>
    <xf numFmtId="0" fontId="7" fillId="0" borderId="18" xfId="0" applyFont="1" applyBorder="1" applyAlignment="1">
      <alignment/>
    </xf>
    <xf numFmtId="182" fontId="7" fillId="0" borderId="18" xfId="0" applyNumberFormat="1" applyFont="1" applyBorder="1" applyAlignment="1">
      <alignment/>
    </xf>
    <xf numFmtId="6" fontId="7" fillId="0" borderId="18" xfId="0" applyNumberFormat="1" applyFont="1" applyBorder="1" applyAlignment="1">
      <alignment/>
    </xf>
    <xf numFmtId="9" fontId="7" fillId="0" borderId="19" xfId="59" applyFont="1" applyBorder="1" applyAlignment="1">
      <alignment/>
    </xf>
    <xf numFmtId="182" fontId="7" fillId="0" borderId="19" xfId="59" applyNumberFormat="1" applyFont="1" applyBorder="1" applyAlignment="1">
      <alignment/>
    </xf>
    <xf numFmtId="6" fontId="7" fillId="0" borderId="19" xfId="59" applyNumberFormat="1" applyFont="1" applyBorder="1" applyAlignment="1">
      <alignment/>
    </xf>
    <xf numFmtId="0" fontId="9" fillId="0" borderId="20" xfId="0" applyNumberFormat="1" applyFont="1" applyFill="1" applyBorder="1" applyAlignment="1" applyProtection="1">
      <alignment/>
      <protection locked="0"/>
    </xf>
    <xf numFmtId="0" fontId="9" fillId="0" borderId="21" xfId="0" applyNumberFormat="1" applyFont="1" applyFill="1" applyBorder="1" applyAlignment="1" applyProtection="1">
      <alignment/>
      <protection locked="0"/>
    </xf>
    <xf numFmtId="182" fontId="7" fillId="0" borderId="22" xfId="42" applyNumberFormat="1" applyFont="1" applyFill="1" applyBorder="1" applyAlignment="1" applyProtection="1">
      <alignment horizontal="right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0" fontId="10" fillId="0" borderId="23" xfId="0" applyNumberFormat="1" applyFont="1" applyFill="1" applyBorder="1" applyAlignment="1" applyProtection="1">
      <alignment horizontal="right"/>
      <protection locked="0"/>
    </xf>
    <xf numFmtId="182" fontId="7" fillId="0" borderId="18" xfId="42" applyNumberFormat="1" applyFont="1" applyFill="1" applyBorder="1" applyAlignment="1" applyProtection="1">
      <alignment/>
      <protection locked="0"/>
    </xf>
    <xf numFmtId="182" fontId="7" fillId="0" borderId="18" xfId="0" applyNumberFormat="1" applyFont="1" applyFill="1" applyBorder="1" applyAlignment="1" applyProtection="1">
      <alignment horizontal="right"/>
      <protection locked="0"/>
    </xf>
    <xf numFmtId="181" fontId="7" fillId="0" borderId="18" xfId="0" applyNumberFormat="1" applyFont="1" applyFill="1" applyBorder="1" applyAlignment="1" applyProtection="1">
      <alignment horizontal="right"/>
      <protection locked="0"/>
    </xf>
    <xf numFmtId="182" fontId="10" fillId="0" borderId="18" xfId="0" applyNumberFormat="1" applyFont="1" applyFill="1" applyBorder="1" applyAlignment="1" applyProtection="1">
      <alignment horizontal="right"/>
      <protection locked="0"/>
    </xf>
    <xf numFmtId="6" fontId="10" fillId="0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right"/>
      <protection locked="0"/>
    </xf>
    <xf numFmtId="0" fontId="9" fillId="0" borderId="24" xfId="0" applyNumberFormat="1" applyFont="1" applyFill="1" applyBorder="1" applyAlignment="1" applyProtection="1">
      <alignment/>
      <protection locked="0"/>
    </xf>
    <xf numFmtId="0" fontId="7" fillId="0" borderId="25" xfId="0" applyFont="1" applyBorder="1" applyAlignment="1">
      <alignment/>
    </xf>
    <xf numFmtId="0" fontId="0" fillId="0" borderId="0" xfId="0" applyBorder="1" applyAlignment="1">
      <alignment/>
    </xf>
    <xf numFmtId="44" fontId="8" fillId="0" borderId="15" xfId="44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182" fontId="7" fillId="0" borderId="22" xfId="42" applyNumberFormat="1" applyFont="1" applyBorder="1" applyAlignment="1">
      <alignment horizontal="right"/>
    </xf>
    <xf numFmtId="182" fontId="8" fillId="0" borderId="22" xfId="0" applyNumberFormat="1" applyFont="1" applyFill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right"/>
      <protection locked="0"/>
    </xf>
    <xf numFmtId="6" fontId="8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Font="1" applyBorder="1" applyAlignment="1">
      <alignment/>
    </xf>
    <xf numFmtId="182" fontId="8" fillId="0" borderId="27" xfId="42" applyNumberFormat="1" applyFont="1" applyFill="1" applyBorder="1" applyAlignment="1" applyProtection="1">
      <alignment horizontal="right"/>
      <protection locked="0"/>
    </xf>
    <xf numFmtId="182" fontId="7" fillId="0" borderId="27" xfId="42" applyNumberFormat="1" applyFont="1" applyFill="1" applyBorder="1" applyAlignment="1" applyProtection="1">
      <alignment horizontal="right"/>
      <protection locked="0"/>
    </xf>
    <xf numFmtId="6" fontId="7" fillId="0" borderId="27" xfId="42" applyNumberFormat="1" applyFont="1" applyFill="1" applyBorder="1" applyAlignment="1" applyProtection="1">
      <alignment horizontal="right"/>
      <protection locked="0"/>
    </xf>
    <xf numFmtId="0" fontId="10" fillId="0" borderId="26" xfId="0" applyNumberFormat="1" applyFont="1" applyFill="1" applyBorder="1" applyAlignment="1" applyProtection="1">
      <alignment/>
      <protection locked="0"/>
    </xf>
    <xf numFmtId="182" fontId="7" fillId="0" borderId="28" xfId="42" applyNumberFormat="1" applyFont="1" applyFill="1" applyBorder="1" applyAlignment="1" applyProtection="1">
      <alignment horizontal="center"/>
      <protection locked="0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182" fontId="10" fillId="0" borderId="28" xfId="0" applyNumberFormat="1" applyFont="1" applyFill="1" applyBorder="1" applyAlignment="1" applyProtection="1">
      <alignment horizontal="center"/>
      <protection locked="0"/>
    </xf>
    <xf numFmtId="0" fontId="10" fillId="0" borderId="28" xfId="0" applyNumberFormat="1" applyFont="1" applyFill="1" applyBorder="1" applyAlignment="1" applyProtection="1">
      <alignment horizontal="center"/>
      <protection locked="0"/>
    </xf>
    <xf numFmtId="6" fontId="0" fillId="0" borderId="28" xfId="0" applyNumberFormat="1" applyFont="1" applyFill="1" applyBorder="1" applyAlignment="1" applyProtection="1">
      <alignment/>
      <protection locked="0"/>
    </xf>
    <xf numFmtId="0" fontId="8" fillId="0" borderId="28" xfId="0" applyNumberFormat="1" applyFont="1" applyFill="1" applyBorder="1" applyAlignment="1" applyProtection="1">
      <alignment horizontal="right"/>
      <protection locked="0"/>
    </xf>
    <xf numFmtId="0" fontId="7" fillId="0" borderId="28" xfId="0" applyFont="1" applyBorder="1" applyAlignment="1">
      <alignment/>
    </xf>
    <xf numFmtId="0" fontId="9" fillId="0" borderId="29" xfId="0" applyNumberFormat="1" applyFont="1" applyFill="1" applyBorder="1" applyAlignment="1" applyProtection="1">
      <alignment/>
      <protection locked="0"/>
    </xf>
    <xf numFmtId="0" fontId="9" fillId="0" borderId="30" xfId="0" applyNumberFormat="1" applyFont="1" applyFill="1" applyBorder="1" applyAlignment="1" applyProtection="1">
      <alignment/>
      <protection locked="0"/>
    </xf>
    <xf numFmtId="0" fontId="9" fillId="0" borderId="31" xfId="0" applyNumberFormat="1" applyFont="1" applyFill="1" applyBorder="1" applyAlignment="1" applyProtection="1">
      <alignment horizontal="right"/>
      <protection locked="0"/>
    </xf>
    <xf numFmtId="182" fontId="8" fillId="0" borderId="32" xfId="42" applyNumberFormat="1" applyFont="1" applyFill="1" applyBorder="1" applyAlignment="1" applyProtection="1">
      <alignment horizontal="right"/>
      <protection locked="0"/>
    </xf>
    <xf numFmtId="182" fontId="7" fillId="0" borderId="32" xfId="42" applyNumberFormat="1" applyFont="1" applyFill="1" applyBorder="1" applyAlignment="1" applyProtection="1">
      <alignment horizontal="right"/>
      <protection locked="0"/>
    </xf>
    <xf numFmtId="0" fontId="8" fillId="0" borderId="32" xfId="0" applyNumberFormat="1" applyFont="1" applyFill="1" applyBorder="1" applyAlignment="1" applyProtection="1">
      <alignment horizontal="right"/>
      <protection locked="0"/>
    </xf>
    <xf numFmtId="182" fontId="8" fillId="0" borderId="32" xfId="0" applyNumberFormat="1" applyFont="1" applyFill="1" applyBorder="1" applyAlignment="1" applyProtection="1">
      <alignment horizontal="right"/>
      <protection locked="0"/>
    </xf>
    <xf numFmtId="6" fontId="8" fillId="0" borderId="32" xfId="0" applyNumberFormat="1" applyFont="1" applyFill="1" applyBorder="1" applyAlignment="1" applyProtection="1">
      <alignment horizontal="right"/>
      <protection locked="0"/>
    </xf>
    <xf numFmtId="0" fontId="7" fillId="0" borderId="32" xfId="0" applyFont="1" applyBorder="1" applyAlignment="1">
      <alignment/>
    </xf>
    <xf numFmtId="0" fontId="7" fillId="0" borderId="26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left"/>
      <protection locked="0"/>
    </xf>
    <xf numFmtId="182" fontId="7" fillId="0" borderId="22" xfId="0" applyNumberFormat="1" applyFont="1" applyFill="1" applyBorder="1" applyAlignment="1" applyProtection="1">
      <alignment horizontal="right"/>
      <protection locked="0"/>
    </xf>
    <xf numFmtId="0" fontId="7" fillId="0" borderId="22" xfId="0" applyNumberFormat="1" applyFont="1" applyFill="1" applyBorder="1" applyAlignment="1" applyProtection="1">
      <alignment horizontal="right"/>
      <protection locked="0"/>
    </xf>
    <xf numFmtId="6" fontId="7" fillId="0" borderId="22" xfId="0" applyNumberFormat="1" applyFont="1" applyFill="1" applyBorder="1" applyAlignment="1" applyProtection="1">
      <alignment horizontal="right"/>
      <protection locked="0"/>
    </xf>
    <xf numFmtId="0" fontId="8" fillId="0" borderId="34" xfId="0" applyNumberFormat="1" applyFont="1" applyFill="1" applyBorder="1" applyAlignment="1" applyProtection="1">
      <alignment/>
      <protection locked="0"/>
    </xf>
    <xf numFmtId="0" fontId="10" fillId="0" borderId="35" xfId="0" applyNumberFormat="1" applyFont="1" applyFill="1" applyBorder="1" applyAlignment="1" applyProtection="1">
      <alignment/>
      <protection locked="0"/>
    </xf>
    <xf numFmtId="182" fontId="7" fillId="0" borderId="25" xfId="42" applyNumberFormat="1" applyFont="1" applyBorder="1" applyAlignment="1">
      <alignment/>
    </xf>
    <xf numFmtId="182" fontId="7" fillId="0" borderId="25" xfId="0" applyNumberFormat="1" applyFont="1" applyFill="1" applyBorder="1" applyAlignment="1" applyProtection="1">
      <alignment/>
      <protection locked="0"/>
    </xf>
    <xf numFmtId="182" fontId="7" fillId="0" borderId="25" xfId="0" applyNumberFormat="1" applyFont="1" applyBorder="1" applyAlignment="1">
      <alignment/>
    </xf>
    <xf numFmtId="6" fontId="7" fillId="0" borderId="25" xfId="0" applyNumberFormat="1" applyFont="1" applyBorder="1" applyAlignment="1">
      <alignment/>
    </xf>
    <xf numFmtId="182" fontId="7" fillId="0" borderId="22" xfId="42" applyNumberFormat="1" applyFont="1" applyBorder="1" applyAlignment="1">
      <alignment/>
    </xf>
    <xf numFmtId="182" fontId="7" fillId="0" borderId="22" xfId="0" applyNumberFormat="1" applyFont="1" applyFill="1" applyBorder="1" applyAlignment="1" applyProtection="1">
      <alignment/>
      <protection locked="0"/>
    </xf>
    <xf numFmtId="182" fontId="7" fillId="0" borderId="22" xfId="0" applyNumberFormat="1" applyFont="1" applyBorder="1" applyAlignment="1">
      <alignment/>
    </xf>
    <xf numFmtId="6" fontId="7" fillId="0" borderId="22" xfId="0" applyNumberFormat="1" applyFont="1" applyBorder="1" applyAlignment="1">
      <alignment/>
    </xf>
    <xf numFmtId="182" fontId="8" fillId="0" borderId="36" xfId="42" applyNumberFormat="1" applyFont="1" applyBorder="1" applyAlignment="1">
      <alignment/>
    </xf>
    <xf numFmtId="182" fontId="7" fillId="0" borderId="36" xfId="0" applyNumberFormat="1" applyFont="1" applyFill="1" applyBorder="1" applyAlignment="1" applyProtection="1">
      <alignment/>
      <protection locked="0"/>
    </xf>
    <xf numFmtId="0" fontId="7" fillId="0" borderId="36" xfId="0" applyFont="1" applyBorder="1" applyAlignment="1">
      <alignment/>
    </xf>
    <xf numFmtId="182" fontId="7" fillId="0" borderId="36" xfId="0" applyNumberFormat="1" applyFont="1" applyBorder="1" applyAlignment="1">
      <alignment/>
    </xf>
    <xf numFmtId="6" fontId="7" fillId="0" borderId="36" xfId="0" applyNumberFormat="1" applyFont="1" applyBorder="1" applyAlignment="1">
      <alignment/>
    </xf>
    <xf numFmtId="182" fontId="7" fillId="0" borderId="36" xfId="42" applyNumberFormat="1" applyFont="1" applyBorder="1" applyAlignment="1">
      <alignment/>
    </xf>
    <xf numFmtId="182" fontId="8" fillId="0" borderId="36" xfId="0" applyNumberFormat="1" applyFont="1" applyFill="1" applyBorder="1" applyAlignment="1" applyProtection="1">
      <alignment/>
      <protection locked="0"/>
    </xf>
    <xf numFmtId="182" fontId="8" fillId="0" borderId="28" xfId="42" applyNumberFormat="1" applyFont="1" applyFill="1" applyBorder="1" applyAlignment="1" applyProtection="1">
      <alignment horizontal="right"/>
      <protection locked="0"/>
    </xf>
    <xf numFmtId="182" fontId="7" fillId="0" borderId="28" xfId="42" applyNumberFormat="1" applyFont="1" applyFill="1" applyBorder="1" applyAlignment="1" applyProtection="1">
      <alignment horizontal="right"/>
      <protection locked="0"/>
    </xf>
    <xf numFmtId="182" fontId="8" fillId="0" borderId="28" xfId="0" applyNumberFormat="1" applyFont="1" applyFill="1" applyBorder="1" applyAlignment="1" applyProtection="1">
      <alignment horizontal="right"/>
      <protection locked="0"/>
    </xf>
    <xf numFmtId="6" fontId="8" fillId="0" borderId="28" xfId="0" applyNumberFormat="1" applyFont="1" applyFill="1" applyBorder="1" applyAlignment="1" applyProtection="1">
      <alignment horizontal="right"/>
      <protection locked="0"/>
    </xf>
    <xf numFmtId="0" fontId="8" fillId="0" borderId="20" xfId="0" applyNumberFormat="1" applyFont="1" applyFill="1" applyBorder="1" applyAlignment="1" applyProtection="1">
      <alignment/>
      <protection locked="0"/>
    </xf>
    <xf numFmtId="0" fontId="10" fillId="0" borderId="2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I13" sqref="I13"/>
    </sheetView>
  </sheetViews>
  <sheetFormatPr defaultColWidth="11.57421875" defaultRowHeight="12.75"/>
  <cols>
    <col min="1" max="1" width="3.00390625" style="128" customWidth="1"/>
    <col min="2" max="2" width="3.00390625" style="131" customWidth="1"/>
    <col min="3" max="3" width="40.140625" style="122" customWidth="1"/>
    <col min="4" max="5" width="17.28125" style="60" customWidth="1"/>
    <col min="6" max="6" width="15.421875" style="60" customWidth="1"/>
    <col min="7" max="8" width="17.28125" style="60" customWidth="1"/>
    <col min="9" max="9" width="17.28125" style="90" customWidth="1"/>
    <col min="10" max="10" width="17.28125" style="60" customWidth="1"/>
    <col min="11" max="11" width="17.28125" style="59" customWidth="1"/>
    <col min="12" max="16384" width="11.421875" style="0" customWidth="1"/>
  </cols>
  <sheetData>
    <row r="1" spans="1:10" ht="19.5">
      <c r="A1" s="125" t="s">
        <v>133</v>
      </c>
      <c r="B1" s="107"/>
      <c r="C1" s="108"/>
      <c r="E1" s="57"/>
      <c r="F1" s="57"/>
      <c r="G1" s="57"/>
      <c r="H1" s="57"/>
      <c r="I1" s="58"/>
      <c r="J1" s="57"/>
    </row>
    <row r="2" spans="1:10" ht="18">
      <c r="A2" s="106"/>
      <c r="B2" s="109" t="s">
        <v>73</v>
      </c>
      <c r="C2" s="108"/>
      <c r="D2" s="57"/>
      <c r="E2" s="57"/>
      <c r="F2" s="57"/>
      <c r="G2" s="57"/>
      <c r="H2" s="57"/>
      <c r="I2" s="58"/>
      <c r="J2" s="57"/>
    </row>
    <row r="3" spans="1:10" ht="18" customHeight="1">
      <c r="A3" s="106"/>
      <c r="B3" s="110" t="s">
        <v>130</v>
      </c>
      <c r="C3" s="108"/>
      <c r="D3" s="57"/>
      <c r="E3" s="57"/>
      <c r="F3" s="57"/>
      <c r="G3" s="57"/>
      <c r="H3" s="57"/>
      <c r="I3" s="58"/>
      <c r="J3" s="57"/>
    </row>
    <row r="4" spans="1:10" ht="15" customHeight="1">
      <c r="A4" s="106"/>
      <c r="B4" s="111"/>
      <c r="C4" s="112"/>
      <c r="D4" s="57"/>
      <c r="E4" s="57"/>
      <c r="F4" s="57"/>
      <c r="G4" s="57"/>
      <c r="H4" s="57"/>
      <c r="I4" s="58"/>
      <c r="J4" s="57"/>
    </row>
    <row r="5" spans="1:11" s="1" customFormat="1" ht="30" customHeight="1">
      <c r="A5" s="163" t="s">
        <v>131</v>
      </c>
      <c r="B5" s="113"/>
      <c r="C5" s="114"/>
      <c r="D5" s="61" t="s">
        <v>74</v>
      </c>
      <c r="E5" s="61" t="s">
        <v>75</v>
      </c>
      <c r="F5" s="62" t="s">
        <v>48</v>
      </c>
      <c r="G5" s="62" t="s">
        <v>70</v>
      </c>
      <c r="H5" s="63" t="s">
        <v>58</v>
      </c>
      <c r="I5" s="63" t="s">
        <v>57</v>
      </c>
      <c r="J5" s="61" t="s">
        <v>10</v>
      </c>
      <c r="K5" s="61" t="s">
        <v>11</v>
      </c>
    </row>
    <row r="6" spans="1:11" ht="15" customHeight="1">
      <c r="A6" s="115"/>
      <c r="B6" s="116"/>
      <c r="C6" s="108"/>
      <c r="D6" s="64"/>
      <c r="E6" s="64"/>
      <c r="F6" s="65"/>
      <c r="G6" s="65"/>
      <c r="H6" s="65"/>
      <c r="I6" s="66"/>
      <c r="J6" s="64"/>
      <c r="K6" s="65"/>
    </row>
    <row r="7" spans="1:11" ht="19.5">
      <c r="A7" s="115"/>
      <c r="B7" s="107" t="s">
        <v>36</v>
      </c>
      <c r="C7" s="108"/>
      <c r="D7" s="64"/>
      <c r="E7" s="64"/>
      <c r="F7" s="65"/>
      <c r="G7" s="65"/>
      <c r="H7" s="65"/>
      <c r="I7" s="66"/>
      <c r="J7" s="64"/>
      <c r="K7" s="65"/>
    </row>
    <row r="8" spans="1:11" ht="19.5">
      <c r="A8" s="115"/>
      <c r="B8" s="116"/>
      <c r="C8" s="108" t="s">
        <v>16</v>
      </c>
      <c r="D8" s="67">
        <f>Revenue!B4</f>
        <v>28077</v>
      </c>
      <c r="E8" s="67">
        <v>20000</v>
      </c>
      <c r="F8" s="68">
        <f>D8/E8</f>
        <v>1.40385</v>
      </c>
      <c r="G8" s="69">
        <v>17658</v>
      </c>
      <c r="H8" s="69">
        <v>32979</v>
      </c>
      <c r="I8" s="70">
        <v>25119</v>
      </c>
      <c r="J8" s="71">
        <v>23517</v>
      </c>
      <c r="K8" s="71">
        <v>27345</v>
      </c>
    </row>
    <row r="9" spans="1:11" ht="19.5">
      <c r="A9" s="115"/>
      <c r="B9" s="116"/>
      <c r="C9" s="108" t="s">
        <v>47</v>
      </c>
      <c r="D9" s="67">
        <f>Revenue!B5</f>
        <v>8390</v>
      </c>
      <c r="E9" s="67">
        <v>7500</v>
      </c>
      <c r="F9" s="68">
        <f>D9/E9</f>
        <v>1.1186666666666667</v>
      </c>
      <c r="G9" s="69">
        <v>7175</v>
      </c>
      <c r="H9" s="69">
        <v>11670</v>
      </c>
      <c r="I9" s="70">
        <v>13400</v>
      </c>
      <c r="J9" s="71">
        <v>9200</v>
      </c>
      <c r="K9" s="71">
        <v>10000</v>
      </c>
    </row>
    <row r="10" spans="1:11" ht="19.5">
      <c r="A10" s="115"/>
      <c r="B10" s="116"/>
      <c r="C10" s="117" t="s">
        <v>59</v>
      </c>
      <c r="D10" s="72">
        <f>SUM(D8:D9)</f>
        <v>36467</v>
      </c>
      <c r="E10" s="72">
        <f>SUM(E8:E9)</f>
        <v>27500</v>
      </c>
      <c r="F10" s="68">
        <f>D10/E10</f>
        <v>1.3260727272727273</v>
      </c>
      <c r="G10" s="69">
        <v>24833</v>
      </c>
      <c r="H10" s="70">
        <f>SUM(H8:H9)</f>
        <v>44649</v>
      </c>
      <c r="I10" s="70">
        <f>SUM(I8:I9)</f>
        <v>38519</v>
      </c>
      <c r="J10" s="73">
        <v>32717</v>
      </c>
      <c r="K10" s="73">
        <v>37345</v>
      </c>
    </row>
    <row r="11" spans="1:11" ht="19.5">
      <c r="A11" s="115"/>
      <c r="B11" s="107" t="s">
        <v>37</v>
      </c>
      <c r="C11" s="108"/>
      <c r="D11" s="67"/>
      <c r="E11" s="74"/>
      <c r="F11" s="65"/>
      <c r="G11" s="71"/>
      <c r="H11" s="71"/>
      <c r="I11" s="66"/>
      <c r="J11" s="71"/>
      <c r="K11" s="71"/>
    </row>
    <row r="12" spans="1:11" ht="19.5">
      <c r="A12" s="115"/>
      <c r="B12" s="107"/>
      <c r="C12" s="108" t="s">
        <v>51</v>
      </c>
      <c r="D12" s="67">
        <f>Revenue!B8</f>
        <v>3975</v>
      </c>
      <c r="E12" s="72">
        <v>2500</v>
      </c>
      <c r="F12" s="68">
        <f>D12/E12</f>
        <v>1.59</v>
      </c>
      <c r="G12" s="69">
        <v>2316</v>
      </c>
      <c r="H12" s="69">
        <v>3346</v>
      </c>
      <c r="I12" s="70">
        <v>1754</v>
      </c>
      <c r="J12" s="71">
        <v>3967</v>
      </c>
      <c r="K12" s="71">
        <v>3061</v>
      </c>
    </row>
    <row r="13" spans="1:11" ht="19.5">
      <c r="A13" s="115"/>
      <c r="B13" s="107"/>
      <c r="C13" s="108" t="s">
        <v>50</v>
      </c>
      <c r="D13" s="75"/>
      <c r="E13" s="74"/>
      <c r="F13" s="68"/>
      <c r="G13" s="69"/>
      <c r="H13" s="69"/>
      <c r="I13" s="70"/>
      <c r="J13" s="76"/>
      <c r="K13" s="76"/>
    </row>
    <row r="14" spans="1:11" ht="19.5">
      <c r="A14" s="115"/>
      <c r="B14" s="116"/>
      <c r="C14" s="117" t="s">
        <v>60</v>
      </c>
      <c r="D14" s="72">
        <f>SUM(D12:D13)</f>
        <v>3975</v>
      </c>
      <c r="E14" s="72">
        <f>SUM(E12:E13)</f>
        <v>2500</v>
      </c>
      <c r="F14" s="68">
        <f>D14/E14</f>
        <v>1.59</v>
      </c>
      <c r="G14" s="69">
        <v>2316</v>
      </c>
      <c r="H14" s="70">
        <f>SUM(H12:H13)</f>
        <v>3346</v>
      </c>
      <c r="I14" s="70">
        <f>SUM(I12:I13)</f>
        <v>1754</v>
      </c>
      <c r="J14" s="73">
        <v>4890.6</v>
      </c>
      <c r="K14" s="73">
        <v>3538.24</v>
      </c>
    </row>
    <row r="15" spans="1:11" ht="21" thickBot="1">
      <c r="A15" s="115"/>
      <c r="B15" s="116"/>
      <c r="C15" s="108"/>
      <c r="D15" s="136"/>
      <c r="E15" s="136"/>
      <c r="F15" s="137"/>
      <c r="G15" s="138"/>
      <c r="H15" s="138"/>
      <c r="I15" s="139"/>
      <c r="J15" s="140"/>
      <c r="K15" s="140"/>
    </row>
    <row r="16" spans="1:11" ht="21" thickTop="1">
      <c r="A16" s="115"/>
      <c r="B16" s="116"/>
      <c r="C16" s="164" t="s">
        <v>46</v>
      </c>
      <c r="D16" s="132">
        <f>D10+D14</f>
        <v>40442</v>
      </c>
      <c r="E16" s="132">
        <f>E10+E14</f>
        <v>30000</v>
      </c>
      <c r="F16" s="133">
        <f>D16/E16</f>
        <v>1.3480666666666667</v>
      </c>
      <c r="G16" s="134">
        <v>27149</v>
      </c>
      <c r="H16" s="132">
        <f>H10+H14</f>
        <v>47995</v>
      </c>
      <c r="I16" s="132">
        <f>I10+I14</f>
        <v>40273</v>
      </c>
      <c r="J16" s="135">
        <v>37607.6</v>
      </c>
      <c r="K16" s="135">
        <v>40883.24</v>
      </c>
    </row>
    <row r="17" spans="1:11" ht="19.5" customHeight="1">
      <c r="A17" s="115"/>
      <c r="B17" s="116"/>
      <c r="C17" s="118"/>
      <c r="D17" s="67"/>
      <c r="E17" s="77"/>
      <c r="F17" s="65"/>
      <c r="G17" s="71"/>
      <c r="H17" s="71"/>
      <c r="I17" s="66"/>
      <c r="J17" s="71"/>
      <c r="K17" s="71"/>
    </row>
    <row r="18" spans="1:11" ht="19.5">
      <c r="A18" s="125" t="s">
        <v>38</v>
      </c>
      <c r="B18" s="108"/>
      <c r="D18" s="67"/>
      <c r="E18" s="74"/>
      <c r="F18" s="65"/>
      <c r="G18" s="71"/>
      <c r="H18" s="71"/>
      <c r="I18" s="66"/>
      <c r="J18" s="71"/>
      <c r="K18" s="71"/>
    </row>
    <row r="19" spans="1:11" ht="15" customHeight="1">
      <c r="A19" s="115"/>
      <c r="B19" s="116"/>
      <c r="C19" s="120"/>
      <c r="D19" s="67"/>
      <c r="E19" s="78"/>
      <c r="F19" s="65"/>
      <c r="G19" s="71"/>
      <c r="H19" s="71"/>
      <c r="I19" s="66"/>
      <c r="J19" s="71"/>
      <c r="K19" s="71"/>
    </row>
    <row r="20" spans="1:11" ht="19.5">
      <c r="A20" s="115"/>
      <c r="B20" s="107" t="s">
        <v>43</v>
      </c>
      <c r="C20" s="108"/>
      <c r="D20" s="67">
        <f>Expenses!B4</f>
        <v>16208.82</v>
      </c>
      <c r="E20" s="72">
        <f>12500+4500</f>
        <v>17000</v>
      </c>
      <c r="F20" s="68">
        <f>D20/E20</f>
        <v>0.95346</v>
      </c>
      <c r="G20" s="69">
        <v>8344.6</v>
      </c>
      <c r="H20" s="69">
        <v>10000</v>
      </c>
      <c r="I20" s="70">
        <v>0</v>
      </c>
      <c r="J20" s="71">
        <v>10042.45</v>
      </c>
      <c r="K20" s="71">
        <v>0</v>
      </c>
    </row>
    <row r="21" spans="1:11" ht="19.5">
      <c r="A21" s="115"/>
      <c r="B21" s="107" t="s">
        <v>41</v>
      </c>
      <c r="C21" s="108"/>
      <c r="D21" s="67">
        <f>Expenses!B5</f>
        <v>2117.23</v>
      </c>
      <c r="E21" s="72">
        <v>2500</v>
      </c>
      <c r="F21" s="68">
        <f>D21/E21</f>
        <v>0.846892</v>
      </c>
      <c r="G21" s="69">
        <v>2126.18</v>
      </c>
      <c r="H21" s="69">
        <v>3526</v>
      </c>
      <c r="I21" s="70">
        <v>1811</v>
      </c>
      <c r="J21" s="71">
        <v>4766.68</v>
      </c>
      <c r="K21" s="71">
        <v>2663.47</v>
      </c>
    </row>
    <row r="22" spans="1:11" ht="19.5">
      <c r="A22" s="115"/>
      <c r="B22" s="107" t="s">
        <v>52</v>
      </c>
      <c r="C22" s="108"/>
      <c r="D22" s="67">
        <f>Expenses!B6</f>
        <v>10956.18</v>
      </c>
      <c r="E22" s="72">
        <v>10000</v>
      </c>
      <c r="F22" s="68">
        <f>D22/E22</f>
        <v>1.095618</v>
      </c>
      <c r="G22" s="69">
        <v>8854.34</v>
      </c>
      <c r="H22" s="69">
        <v>12456</v>
      </c>
      <c r="I22" s="70">
        <v>7519</v>
      </c>
      <c r="J22" s="71">
        <v>7349.1</v>
      </c>
      <c r="K22" s="71">
        <v>7297.13</v>
      </c>
    </row>
    <row r="23" spans="1:11" ht="19.5">
      <c r="A23" s="115"/>
      <c r="B23" s="107" t="s">
        <v>39</v>
      </c>
      <c r="C23" s="108"/>
      <c r="D23" s="67"/>
      <c r="E23" s="72"/>
      <c r="F23" s="68"/>
      <c r="G23" s="69"/>
      <c r="H23" s="69"/>
      <c r="I23" s="70"/>
      <c r="J23" s="71"/>
      <c r="K23" s="71"/>
    </row>
    <row r="24" spans="1:11" ht="19.5">
      <c r="A24" s="115"/>
      <c r="B24" s="116"/>
      <c r="C24" s="108" t="s">
        <v>49</v>
      </c>
      <c r="D24" s="67">
        <f>Expenses!B8</f>
        <v>3863.5</v>
      </c>
      <c r="E24" s="72">
        <v>3800</v>
      </c>
      <c r="F24" s="68">
        <f>D24/E24</f>
        <v>1.0167105263157894</v>
      </c>
      <c r="G24" s="69">
        <v>3604.25</v>
      </c>
      <c r="H24" s="69">
        <v>3884</v>
      </c>
      <c r="I24" s="70">
        <v>3408</v>
      </c>
      <c r="J24" s="71">
        <v>1764.75</v>
      </c>
      <c r="K24" s="71">
        <v>1862.25</v>
      </c>
    </row>
    <row r="25" spans="1:11" ht="19.5">
      <c r="A25" s="115"/>
      <c r="B25" s="116"/>
      <c r="C25" s="108" t="s">
        <v>42</v>
      </c>
      <c r="D25" s="67">
        <f>Expenses!B9</f>
        <v>153</v>
      </c>
      <c r="E25" s="72">
        <v>153</v>
      </c>
      <c r="F25" s="68">
        <f>D25/E25</f>
        <v>1</v>
      </c>
      <c r="G25" s="69">
        <v>153</v>
      </c>
      <c r="H25" s="69">
        <v>0</v>
      </c>
      <c r="I25" s="70">
        <v>153</v>
      </c>
      <c r="J25" s="71">
        <v>306</v>
      </c>
      <c r="K25" s="71">
        <v>148</v>
      </c>
    </row>
    <row r="26" spans="1:11" ht="19.5">
      <c r="A26" s="115"/>
      <c r="B26" s="116"/>
      <c r="C26" s="121" t="s">
        <v>61</v>
      </c>
      <c r="D26" s="67">
        <f>Expenses!B10</f>
        <v>358.21</v>
      </c>
      <c r="E26" s="72">
        <v>800</v>
      </c>
      <c r="F26" s="68">
        <f>D26/E26</f>
        <v>0.44776249999999995</v>
      </c>
      <c r="G26" s="69">
        <v>0</v>
      </c>
      <c r="H26" s="69">
        <v>744</v>
      </c>
      <c r="I26" s="79" t="s">
        <v>62</v>
      </c>
      <c r="J26" s="79" t="s">
        <v>62</v>
      </c>
      <c r="K26" s="79" t="s">
        <v>62</v>
      </c>
    </row>
    <row r="27" spans="1:11" ht="19.5">
      <c r="A27" s="115"/>
      <c r="B27" s="116"/>
      <c r="C27" s="108" t="s">
        <v>84</v>
      </c>
      <c r="D27" s="67">
        <f>Expenses!B11</f>
        <v>116.76999999999998</v>
      </c>
      <c r="E27" s="72">
        <v>200</v>
      </c>
      <c r="F27" s="68">
        <f>D27/E27</f>
        <v>0.5838499999999999</v>
      </c>
      <c r="G27" s="69">
        <v>100.94999999999999</v>
      </c>
      <c r="H27" s="69">
        <v>115</v>
      </c>
      <c r="I27" s="70">
        <v>92</v>
      </c>
      <c r="J27" s="71">
        <v>212.45</v>
      </c>
      <c r="K27" s="71">
        <v>257.74</v>
      </c>
    </row>
    <row r="28" spans="1:11" ht="19.5">
      <c r="A28" s="115"/>
      <c r="B28" s="116"/>
      <c r="C28" s="120" t="s">
        <v>18</v>
      </c>
      <c r="D28" s="72">
        <f>SUM(D24:D27)</f>
        <v>4491.48</v>
      </c>
      <c r="E28" s="72">
        <f>SUM(E24:E27)</f>
        <v>4953</v>
      </c>
      <c r="F28" s="68">
        <f>D28/E28</f>
        <v>0.9068201090248333</v>
      </c>
      <c r="G28" s="69">
        <v>3858.2</v>
      </c>
      <c r="H28" s="72">
        <f>SUM(H24:H27)</f>
        <v>4743</v>
      </c>
      <c r="I28" s="72">
        <f>SUM(I24:I27)</f>
        <v>3653</v>
      </c>
      <c r="J28" s="73">
        <v>2283.2</v>
      </c>
      <c r="K28" s="73">
        <v>2267.99</v>
      </c>
    </row>
    <row r="29" spans="1:11" ht="21" thickBot="1">
      <c r="A29" s="115"/>
      <c r="B29" s="116"/>
      <c r="C29" s="120"/>
      <c r="D29" s="136"/>
      <c r="E29" s="136"/>
      <c r="F29" s="146"/>
      <c r="G29" s="147"/>
      <c r="H29" s="147"/>
      <c r="I29" s="148"/>
      <c r="J29" s="136"/>
      <c r="K29" s="140"/>
    </row>
    <row r="30" spans="1:11" ht="21" thickTop="1">
      <c r="A30" s="115"/>
      <c r="B30" s="116"/>
      <c r="C30" s="164" t="s">
        <v>45</v>
      </c>
      <c r="D30" s="132">
        <f>SUM(D20:D27)</f>
        <v>33773.70999999999</v>
      </c>
      <c r="E30" s="132">
        <f>SUM(E20:E27)</f>
        <v>34453</v>
      </c>
      <c r="F30" s="133">
        <f>D30/E30</f>
        <v>0.9802835747249874</v>
      </c>
      <c r="G30" s="134">
        <v>23183.320000000003</v>
      </c>
      <c r="H30" s="132">
        <f>SUM(H20:H27)</f>
        <v>30725</v>
      </c>
      <c r="I30" s="132">
        <f>SUM(I20:I27)</f>
        <v>12983</v>
      </c>
      <c r="J30" s="132">
        <f>SUM(J20:J27)</f>
        <v>24441.430000000004</v>
      </c>
      <c r="K30" s="135">
        <v>12228.59</v>
      </c>
    </row>
    <row r="31" spans="1:11" ht="19.5">
      <c r="A31" s="119"/>
      <c r="B31" s="107"/>
      <c r="C31" s="108"/>
      <c r="D31" s="67"/>
      <c r="E31" s="74"/>
      <c r="F31" s="65"/>
      <c r="G31" s="71"/>
      <c r="H31" s="71"/>
      <c r="I31" s="66"/>
      <c r="J31" s="67"/>
      <c r="K31" s="71"/>
    </row>
    <row r="32" spans="1:11" ht="19.5">
      <c r="A32" s="119" t="s">
        <v>44</v>
      </c>
      <c r="B32" s="107"/>
      <c r="C32" s="108"/>
      <c r="D32" s="80">
        <f>D16-D30</f>
        <v>6668.290000000008</v>
      </c>
      <c r="E32" s="81">
        <f>E16-E30</f>
        <v>-4453</v>
      </c>
      <c r="F32" s="68"/>
      <c r="G32" s="82">
        <v>3965.6799999999967</v>
      </c>
      <c r="H32" s="71">
        <f>H16-H30</f>
        <v>17270</v>
      </c>
      <c r="I32" s="71">
        <f>I16-I30</f>
        <v>27290</v>
      </c>
      <c r="J32" s="71">
        <f>J16-J30</f>
        <v>13166.169999999995</v>
      </c>
      <c r="K32" s="71">
        <v>28654.65</v>
      </c>
    </row>
    <row r="33" spans="1:11" ht="19.5">
      <c r="A33" s="115" t="s">
        <v>17</v>
      </c>
      <c r="B33" s="107"/>
      <c r="C33" s="108"/>
      <c r="D33" s="83">
        <f>F49</f>
        <v>3178.040000000005</v>
      </c>
      <c r="E33" s="71">
        <v>4000</v>
      </c>
      <c r="F33" s="68">
        <f>D33/E33</f>
        <v>0.7945100000000013</v>
      </c>
      <c r="G33" s="69">
        <v>4234.300000000001</v>
      </c>
      <c r="H33" s="69">
        <v>3274</v>
      </c>
      <c r="I33" s="66"/>
      <c r="J33" s="71"/>
      <c r="K33" s="71"/>
    </row>
    <row r="34" spans="1:11" ht="19.5">
      <c r="A34" s="115" t="s">
        <v>20</v>
      </c>
      <c r="B34" s="107"/>
      <c r="C34" s="123"/>
      <c r="D34" s="83">
        <f>E49</f>
        <v>189199.84999999998</v>
      </c>
      <c r="E34" s="84"/>
      <c r="F34" s="85"/>
      <c r="G34" s="84">
        <v>180999.91</v>
      </c>
      <c r="H34" s="85"/>
      <c r="I34" s="86"/>
      <c r="J34" s="85"/>
      <c r="K34" s="65"/>
    </row>
    <row r="35" spans="1:11" ht="21" thickBot="1">
      <c r="A35" s="176"/>
      <c r="B35" s="53"/>
      <c r="C35" s="167"/>
      <c r="D35" s="168"/>
      <c r="E35" s="169"/>
      <c r="F35" s="170"/>
      <c r="G35" s="169"/>
      <c r="H35" s="170"/>
      <c r="I35" s="171"/>
      <c r="J35" s="170"/>
      <c r="K35" s="172"/>
    </row>
    <row r="36" spans="1:11" s="162" customFormat="1" ht="21" thickTop="1">
      <c r="A36" s="165"/>
      <c r="B36" s="53"/>
      <c r="C36" s="166" t="s">
        <v>19</v>
      </c>
      <c r="D36" s="173">
        <f>SUM(D32:D34)</f>
        <v>199046.18</v>
      </c>
      <c r="E36" s="174"/>
      <c r="F36" s="174"/>
      <c r="G36" s="174">
        <v>189199.89</v>
      </c>
      <c r="H36" s="174"/>
      <c r="I36" s="175"/>
      <c r="J36" s="174"/>
      <c r="K36" s="174"/>
    </row>
    <row r="37" spans="1:11" s="162" customFormat="1" ht="21" thickBot="1">
      <c r="A37" s="184"/>
      <c r="B37" s="185"/>
      <c r="C37" s="186"/>
      <c r="D37" s="187"/>
      <c r="E37" s="188"/>
      <c r="F37" s="189"/>
      <c r="G37" s="190"/>
      <c r="H37" s="189"/>
      <c r="I37" s="191"/>
      <c r="J37" s="189"/>
      <c r="K37" s="192"/>
    </row>
    <row r="38" spans="1:11" s="162" customFormat="1" ht="21" customHeight="1" thickTop="1">
      <c r="A38" s="56" t="s">
        <v>134</v>
      </c>
      <c r="B38" s="2"/>
      <c r="C38" s="55"/>
      <c r="D38" s="216"/>
      <c r="E38" s="217"/>
      <c r="F38" s="182"/>
      <c r="G38" s="218"/>
      <c r="H38" s="182"/>
      <c r="I38" s="219"/>
      <c r="J38" s="182"/>
      <c r="K38" s="183"/>
    </row>
    <row r="39" spans="1:11" s="162" customFormat="1" ht="15" customHeight="1">
      <c r="A39" s="56"/>
      <c r="B39" s="2"/>
      <c r="C39" s="55"/>
      <c r="D39" s="216"/>
      <c r="E39" s="217"/>
      <c r="F39" s="182"/>
      <c r="G39" s="218"/>
      <c r="H39" s="182"/>
      <c r="I39" s="219"/>
      <c r="J39" s="182"/>
      <c r="K39" s="183"/>
    </row>
    <row r="40" spans="1:11" s="162" customFormat="1" ht="19.5">
      <c r="A40" s="54"/>
      <c r="B40" s="2"/>
      <c r="C40" s="55"/>
      <c r="D40" s="177" t="s">
        <v>22</v>
      </c>
      <c r="E40" s="177" t="s">
        <v>23</v>
      </c>
      <c r="F40" s="178" t="s">
        <v>24</v>
      </c>
      <c r="G40" s="179"/>
      <c r="H40" s="180"/>
      <c r="I40" s="181"/>
      <c r="J40" s="182"/>
      <c r="K40" s="183"/>
    </row>
    <row r="41" spans="1:12" ht="19.5">
      <c r="A41" s="149"/>
      <c r="B41" s="150"/>
      <c r="C41" s="153" t="s">
        <v>68</v>
      </c>
      <c r="D41" s="154">
        <f>E41+D16-D30-D57+F41</f>
        <v>5912.160000000004</v>
      </c>
      <c r="E41" s="155">
        <v>9242.479999999996</v>
      </c>
      <c r="F41" s="156">
        <v>1.39</v>
      </c>
      <c r="G41" s="157"/>
      <c r="H41" s="152"/>
      <c r="I41" s="158"/>
      <c r="J41" s="159"/>
      <c r="K41" s="143"/>
      <c r="L41" s="19"/>
    </row>
    <row r="42" spans="1:12" ht="19.5">
      <c r="A42" s="119"/>
      <c r="B42" s="107"/>
      <c r="C42" s="124" t="s">
        <v>67</v>
      </c>
      <c r="D42" s="72">
        <v>20</v>
      </c>
      <c r="E42" s="91">
        <v>20</v>
      </c>
      <c r="F42" s="87" t="s">
        <v>69</v>
      </c>
      <c r="G42" s="88"/>
      <c r="H42" s="89"/>
      <c r="I42" s="93"/>
      <c r="J42" s="94"/>
      <c r="K42" s="65"/>
      <c r="L42" s="19"/>
    </row>
    <row r="43" spans="1:11" ht="19.5">
      <c r="A43" s="115"/>
      <c r="B43" s="116"/>
      <c r="C43" s="124" t="s">
        <v>72</v>
      </c>
      <c r="D43" s="72">
        <v>13393.01</v>
      </c>
      <c r="E43" s="91">
        <v>13384.38</v>
      </c>
      <c r="F43" s="91">
        <f>D43-E43</f>
        <v>8.630000000001019</v>
      </c>
      <c r="G43" s="91"/>
      <c r="H43" s="91"/>
      <c r="I43" s="95"/>
      <c r="J43" s="92"/>
      <c r="K43" s="65"/>
    </row>
    <row r="44" spans="1:11" ht="19.5">
      <c r="A44" s="115"/>
      <c r="B44" s="116"/>
      <c r="C44" s="124" t="s">
        <v>108</v>
      </c>
      <c r="D44" s="91">
        <v>0</v>
      </c>
      <c r="E44" s="91">
        <v>10722.39</v>
      </c>
      <c r="F44" s="91">
        <f>10927.36-E44</f>
        <v>204.97000000000116</v>
      </c>
      <c r="G44" s="91"/>
      <c r="H44" s="91"/>
      <c r="I44" s="95"/>
      <c r="J44" s="92"/>
      <c r="K44" s="65"/>
    </row>
    <row r="45" spans="1:11" ht="19.5">
      <c r="A45" s="115"/>
      <c r="B45" s="116"/>
      <c r="C45" s="124" t="s">
        <v>109</v>
      </c>
      <c r="D45" s="91">
        <v>0</v>
      </c>
      <c r="E45" s="91">
        <v>52648.67</v>
      </c>
      <c r="F45" s="91">
        <f>52998.26-E45</f>
        <v>349.5900000000038</v>
      </c>
      <c r="G45" s="91"/>
      <c r="H45" s="91"/>
      <c r="I45" s="95"/>
      <c r="J45" s="92"/>
      <c r="K45" s="65"/>
    </row>
    <row r="46" spans="1:11" ht="19.5">
      <c r="A46" s="115"/>
      <c r="B46" s="116"/>
      <c r="C46" s="124" t="s">
        <v>106</v>
      </c>
      <c r="D46" s="91">
        <v>118496.94</v>
      </c>
      <c r="E46" s="91">
        <v>42143.03</v>
      </c>
      <c r="F46" s="91">
        <f>D46-E46-52998.26-10000-10927.36</f>
        <v>2428.290000000001</v>
      </c>
      <c r="G46" s="91"/>
      <c r="H46" s="91"/>
      <c r="I46" s="95"/>
      <c r="J46" s="92"/>
      <c r="K46" s="65"/>
    </row>
    <row r="47" spans="1:11" ht="19.5">
      <c r="A47" s="115"/>
      <c r="B47" s="116"/>
      <c r="C47" s="124" t="s">
        <v>107</v>
      </c>
      <c r="D47" s="91">
        <v>61224.07</v>
      </c>
      <c r="E47" s="91">
        <v>61038.9</v>
      </c>
      <c r="F47" s="91">
        <f>D47-E47</f>
        <v>185.16999999999825</v>
      </c>
      <c r="G47" s="91"/>
      <c r="H47" s="91"/>
      <c r="I47" s="95"/>
      <c r="J47" s="92"/>
      <c r="K47" s="65"/>
    </row>
    <row r="48" spans="1:11" ht="21" thickBot="1">
      <c r="A48" s="115"/>
      <c r="B48" s="116"/>
      <c r="C48" s="124"/>
      <c r="D48" s="151"/>
      <c r="E48" s="196"/>
      <c r="F48" s="197"/>
      <c r="G48" s="91"/>
      <c r="H48" s="94"/>
      <c r="I48" s="96"/>
      <c r="J48" s="94"/>
      <c r="K48" s="65"/>
    </row>
    <row r="49" spans="1:11" ht="21" thickTop="1">
      <c r="A49" s="125"/>
      <c r="B49" s="126"/>
      <c r="C49" s="164" t="s">
        <v>126</v>
      </c>
      <c r="D49" s="215">
        <f>SUM(D41:D48)</f>
        <v>199046.18000000002</v>
      </c>
      <c r="E49" s="210">
        <v>189199.84999999998</v>
      </c>
      <c r="F49" s="210">
        <f>SUM(F41:F48)</f>
        <v>3178.040000000005</v>
      </c>
      <c r="G49" s="74"/>
      <c r="H49" s="74"/>
      <c r="I49" s="97"/>
      <c r="J49" s="98"/>
      <c r="K49" s="65"/>
    </row>
    <row r="50" spans="1:11" ht="19.5">
      <c r="A50" s="125"/>
      <c r="B50" s="126"/>
      <c r="D50" s="99"/>
      <c r="E50" s="74"/>
      <c r="F50" s="64"/>
      <c r="G50" s="64"/>
      <c r="H50" s="64"/>
      <c r="I50" s="97"/>
      <c r="J50" s="64"/>
      <c r="K50" s="65"/>
    </row>
    <row r="51" spans="1:11" ht="19.5">
      <c r="A51" s="127"/>
      <c r="B51" s="126"/>
      <c r="C51" s="124" t="s">
        <v>21</v>
      </c>
      <c r="D51" s="100">
        <f>D49-D36</f>
        <v>0</v>
      </c>
      <c r="E51" s="101"/>
      <c r="F51" s="102"/>
      <c r="G51" s="102"/>
      <c r="H51" s="102"/>
      <c r="I51" s="103"/>
      <c r="J51" s="102"/>
      <c r="K51" s="65"/>
    </row>
    <row r="52" spans="1:11" ht="15" customHeight="1" thickBot="1">
      <c r="A52" s="193"/>
      <c r="B52" s="194"/>
      <c r="C52" s="195"/>
      <c r="D52" s="151"/>
      <c r="E52" s="196"/>
      <c r="F52" s="197" t="s">
        <v>12</v>
      </c>
      <c r="G52" s="197"/>
      <c r="H52" s="197"/>
      <c r="I52" s="198"/>
      <c r="J52" s="197"/>
      <c r="K52" s="172"/>
    </row>
    <row r="53" spans="1:11" ht="21" thickTop="1">
      <c r="A53" s="199" t="s">
        <v>132</v>
      </c>
      <c r="B53" s="160"/>
      <c r="C53" s="200"/>
      <c r="D53" s="201"/>
      <c r="E53" s="202"/>
      <c r="F53" s="161"/>
      <c r="G53" s="203"/>
      <c r="H53" s="203"/>
      <c r="I53" s="204"/>
      <c r="J53" s="201"/>
      <c r="K53" s="203"/>
    </row>
    <row r="54" spans="1:11" ht="15" customHeight="1">
      <c r="A54" s="220"/>
      <c r="B54" s="150"/>
      <c r="C54" s="221"/>
      <c r="D54" s="141"/>
      <c r="E54" s="142"/>
      <c r="F54" s="143"/>
      <c r="G54" s="144"/>
      <c r="H54" s="144"/>
      <c r="I54" s="145"/>
      <c r="J54" s="141"/>
      <c r="K54" s="144"/>
    </row>
    <row r="55" spans="1:11" ht="19.5">
      <c r="A55" s="119"/>
      <c r="B55" s="107"/>
      <c r="C55" s="108" t="s">
        <v>110</v>
      </c>
      <c r="D55" s="67">
        <v>10000</v>
      </c>
      <c r="E55" s="74"/>
      <c r="F55" s="65"/>
      <c r="G55" s="71"/>
      <c r="H55" s="71"/>
      <c r="I55" s="66"/>
      <c r="J55" s="67"/>
      <c r="K55" s="71"/>
    </row>
    <row r="56" spans="1:11" ht="21" thickBot="1">
      <c r="A56" s="119"/>
      <c r="B56" s="116"/>
      <c r="D56" s="205"/>
      <c r="E56" s="206"/>
      <c r="F56" s="172"/>
      <c r="G56" s="207"/>
      <c r="H56" s="207"/>
      <c r="I56" s="208"/>
      <c r="J56" s="205"/>
      <c r="K56" s="207"/>
    </row>
    <row r="57" spans="1:11" ht="21" thickTop="1">
      <c r="A57" s="119"/>
      <c r="B57" s="107"/>
      <c r="C57" s="164" t="s">
        <v>117</v>
      </c>
      <c r="D57" s="209">
        <f>SUM(D55:D56)</f>
        <v>10000</v>
      </c>
      <c r="E57" s="210"/>
      <c r="F57" s="211"/>
      <c r="G57" s="212">
        <v>0</v>
      </c>
      <c r="H57" s="212">
        <v>20000</v>
      </c>
      <c r="I57" s="213">
        <v>30000</v>
      </c>
      <c r="J57" s="214"/>
      <c r="K57" s="212"/>
    </row>
    <row r="58" spans="1:11" ht="19.5">
      <c r="A58" s="119"/>
      <c r="B58" s="107"/>
      <c r="C58" s="108"/>
      <c r="D58" s="67"/>
      <c r="E58" s="74"/>
      <c r="F58" s="65"/>
      <c r="G58" s="71"/>
      <c r="H58" s="71"/>
      <c r="I58" s="66"/>
      <c r="J58" s="67"/>
      <c r="K58" s="71"/>
    </row>
    <row r="59" spans="2:10" ht="15.75">
      <c r="B59" s="129"/>
      <c r="C59" s="130"/>
      <c r="D59" s="104"/>
      <c r="E59" s="104"/>
      <c r="F59" s="104"/>
      <c r="G59" s="104"/>
      <c r="H59" s="104"/>
      <c r="I59" s="105"/>
      <c r="J59" s="104"/>
    </row>
    <row r="61" ht="19.5">
      <c r="E61" s="64"/>
    </row>
  </sheetData>
  <sheetProtection/>
  <printOptions/>
  <pageMargins left="1" right="1" top="0.9" bottom="0.8" header="0.5" footer="0.75"/>
  <pageSetup fitToHeight="1" fitToWidth="1" horizontalDpi="300" verticalDpi="300" orientation="portrait" scale="52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17" sqref="P117"/>
    </sheetView>
  </sheetViews>
  <sheetFormatPr defaultColWidth="11.421875" defaultRowHeight="12.75"/>
  <cols>
    <col min="1" max="1" width="29.28125" style="7" customWidth="1"/>
    <col min="2" max="2" width="18.7109375" style="7" customWidth="1"/>
    <col min="3" max="3" width="10.8515625" style="7" customWidth="1"/>
    <col min="4" max="4" width="12.421875" style="7" customWidth="1"/>
    <col min="5" max="5" width="11.8515625" style="7" bestFit="1" customWidth="1"/>
    <col min="6" max="7" width="10.8515625" style="7" customWidth="1"/>
    <col min="8" max="9" width="11.8515625" style="7" bestFit="1" customWidth="1"/>
    <col min="10" max="10" width="10.8515625" style="7" customWidth="1"/>
    <col min="11" max="11" width="12.140625" style="7" customWidth="1"/>
    <col min="12" max="14" width="11.7109375" style="7" customWidth="1"/>
    <col min="15" max="15" width="10.8515625" style="20" customWidth="1"/>
    <col min="16" max="16" width="18.421875" style="7" customWidth="1"/>
    <col min="17" max="17" width="18.421875" style="24" customWidth="1"/>
    <col min="18" max="18" width="27.140625" style="24" customWidth="1"/>
    <col min="19" max="19" width="13.140625" style="24" customWidth="1"/>
    <col min="20" max="20" width="12.28125" style="24" customWidth="1"/>
    <col min="21" max="21" width="11.8515625" style="7" bestFit="1" customWidth="1"/>
    <col min="22" max="16384" width="10.8515625" style="7" customWidth="1"/>
  </cols>
  <sheetData>
    <row r="1" spans="1:20" ht="19.5">
      <c r="A1" s="10" t="s">
        <v>8</v>
      </c>
      <c r="P1" s="7" t="s">
        <v>26</v>
      </c>
      <c r="Q1" s="24" t="s">
        <v>25</v>
      </c>
      <c r="R1" s="29" t="s">
        <v>16</v>
      </c>
      <c r="S1" s="29" t="s">
        <v>47</v>
      </c>
      <c r="T1" s="29" t="s">
        <v>51</v>
      </c>
    </row>
    <row r="2" spans="2:22" s="9" customFormat="1" ht="18">
      <c r="B2" s="9" t="s">
        <v>76</v>
      </c>
      <c r="C2" s="9" t="s">
        <v>6</v>
      </c>
      <c r="D2" s="9" t="s">
        <v>7</v>
      </c>
      <c r="E2" s="9" t="s">
        <v>53</v>
      </c>
      <c r="F2" s="9" t="s">
        <v>54</v>
      </c>
      <c r="G2" s="9" t="s">
        <v>55</v>
      </c>
      <c r="H2" s="9" t="s">
        <v>56</v>
      </c>
      <c r="I2" s="9" t="s">
        <v>0</v>
      </c>
      <c r="J2" s="9" t="s">
        <v>1</v>
      </c>
      <c r="K2" s="9" t="s">
        <v>2</v>
      </c>
      <c r="L2" s="9" t="s">
        <v>3</v>
      </c>
      <c r="M2" s="9" t="s">
        <v>4</v>
      </c>
      <c r="N2" s="9" t="s">
        <v>5</v>
      </c>
      <c r="O2" s="21"/>
      <c r="P2" s="23"/>
      <c r="Q2" s="24"/>
      <c r="R2" s="24"/>
      <c r="S2" s="24"/>
      <c r="T2" s="24"/>
      <c r="V2" s="37"/>
    </row>
    <row r="3" spans="1:22" ht="18">
      <c r="A3" s="3"/>
      <c r="B3" s="3"/>
      <c r="C3" s="8"/>
      <c r="P3" s="23">
        <v>44203</v>
      </c>
      <c r="Q3" s="24">
        <f>SUM(R3:T3)</f>
        <v>79</v>
      </c>
      <c r="R3" s="24">
        <v>79</v>
      </c>
      <c r="V3" s="36"/>
    </row>
    <row r="4" spans="1:21" ht="18">
      <c r="A4" s="3" t="s">
        <v>16</v>
      </c>
      <c r="B4" s="17">
        <f>SUM(C4:N4)</f>
        <v>28077</v>
      </c>
      <c r="C4" s="18">
        <f>R9</f>
        <v>375</v>
      </c>
      <c r="D4" s="27">
        <f>R38</f>
        <v>21269</v>
      </c>
      <c r="E4" s="24">
        <f>R48</f>
        <v>2976</v>
      </c>
      <c r="F4" s="24">
        <f>R52</f>
        <v>177</v>
      </c>
      <c r="G4" s="24">
        <f>R63</f>
        <v>597</v>
      </c>
      <c r="H4" s="24">
        <f>R73</f>
        <v>833</v>
      </c>
      <c r="I4" s="24">
        <f>R85</f>
        <v>1380</v>
      </c>
      <c r="J4" s="24">
        <f>R92</f>
        <v>178</v>
      </c>
      <c r="K4" s="24">
        <f>R99</f>
        <v>292</v>
      </c>
      <c r="L4" s="24"/>
      <c r="M4" s="24"/>
      <c r="N4" s="24"/>
      <c r="O4" s="22"/>
      <c r="P4" s="23">
        <v>44203</v>
      </c>
      <c r="Q4" s="24">
        <f>SUM(R4:T4)</f>
        <v>59</v>
      </c>
      <c r="R4" s="24">
        <v>59</v>
      </c>
      <c r="U4" s="7" t="s">
        <v>66</v>
      </c>
    </row>
    <row r="5" spans="1:21" ht="18">
      <c r="A5" s="3" t="s">
        <v>47</v>
      </c>
      <c r="B5" s="17">
        <f>SUM(C5:N5)</f>
        <v>8390</v>
      </c>
      <c r="C5" s="18">
        <f>S9</f>
        <v>225</v>
      </c>
      <c r="D5" s="27">
        <f>S38</f>
        <v>4000</v>
      </c>
      <c r="E5" s="24">
        <f>S48</f>
        <v>1950</v>
      </c>
      <c r="F5" s="24">
        <f>S52</f>
        <v>0</v>
      </c>
      <c r="G5" s="24">
        <f>S63</f>
        <v>0</v>
      </c>
      <c r="H5" s="24">
        <f>S73</f>
        <v>500</v>
      </c>
      <c r="I5" s="24">
        <f>S85</f>
        <v>1500</v>
      </c>
      <c r="J5" s="24">
        <v>0</v>
      </c>
      <c r="K5" s="24"/>
      <c r="L5" s="24">
        <f>S104</f>
        <v>215</v>
      </c>
      <c r="M5" s="24"/>
      <c r="N5" s="24"/>
      <c r="O5" s="22"/>
      <c r="P5" s="23">
        <v>44216</v>
      </c>
      <c r="Q5" s="24">
        <f>SUM(R5:T5)</f>
        <v>97</v>
      </c>
      <c r="R5" s="24">
        <v>97</v>
      </c>
      <c r="U5" s="7" t="s">
        <v>66</v>
      </c>
    </row>
    <row r="6" spans="1:20" ht="18">
      <c r="A6" s="5" t="s">
        <v>40</v>
      </c>
      <c r="B6" s="17">
        <f>B5+B4</f>
        <v>36467</v>
      </c>
      <c r="C6" s="17">
        <f>C5+C4</f>
        <v>600</v>
      </c>
      <c r="D6" s="17">
        <f aca="true" t="shared" si="0" ref="D6:N6">D5+D4</f>
        <v>25269</v>
      </c>
      <c r="E6" s="17">
        <f t="shared" si="0"/>
        <v>4926</v>
      </c>
      <c r="F6" s="17">
        <f t="shared" si="0"/>
        <v>177</v>
      </c>
      <c r="G6" s="17">
        <f t="shared" si="0"/>
        <v>597</v>
      </c>
      <c r="H6" s="17">
        <f t="shared" si="0"/>
        <v>1333</v>
      </c>
      <c r="I6" s="17">
        <f t="shared" si="0"/>
        <v>2880</v>
      </c>
      <c r="J6" s="17">
        <f t="shared" si="0"/>
        <v>178</v>
      </c>
      <c r="K6" s="17">
        <f t="shared" si="0"/>
        <v>292</v>
      </c>
      <c r="L6" s="17">
        <f t="shared" si="0"/>
        <v>215</v>
      </c>
      <c r="M6" s="17">
        <f t="shared" si="0"/>
        <v>0</v>
      </c>
      <c r="N6" s="17">
        <f t="shared" si="0"/>
        <v>0</v>
      </c>
      <c r="O6" s="22"/>
      <c r="P6" s="38">
        <v>44225</v>
      </c>
      <c r="Q6" s="24">
        <f>SUM(R6:T6)</f>
        <v>210</v>
      </c>
      <c r="R6" s="39">
        <v>100</v>
      </c>
      <c r="S6" s="39"/>
      <c r="T6" s="39">
        <v>110</v>
      </c>
    </row>
    <row r="7" spans="1:20" ht="18">
      <c r="A7" s="3"/>
      <c r="B7" s="17"/>
      <c r="C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/>
      <c r="P7" s="38">
        <v>44211</v>
      </c>
      <c r="Q7" s="24">
        <f>SUM(R7:T7)</f>
        <v>590</v>
      </c>
      <c r="R7" s="39">
        <v>40</v>
      </c>
      <c r="S7" s="39">
        <v>225</v>
      </c>
      <c r="T7" s="39">
        <v>325</v>
      </c>
    </row>
    <row r="8" spans="1:20" ht="18">
      <c r="A8" s="3" t="s">
        <v>51</v>
      </c>
      <c r="B8" s="17">
        <f>SUM(C8:N8)</f>
        <v>3975</v>
      </c>
      <c r="C8" s="18">
        <f>T9</f>
        <v>435</v>
      </c>
      <c r="D8" s="24">
        <f>T38</f>
        <v>2005</v>
      </c>
      <c r="E8" s="24">
        <f>T48</f>
        <v>214</v>
      </c>
      <c r="F8" s="24">
        <f>T52</f>
        <v>16</v>
      </c>
      <c r="G8" s="24">
        <f>T63</f>
        <v>82</v>
      </c>
      <c r="H8" s="24">
        <f>T73</f>
        <v>450</v>
      </c>
      <c r="I8" s="24">
        <f>T85</f>
        <v>743</v>
      </c>
      <c r="J8" s="24">
        <v>0</v>
      </c>
      <c r="K8" s="24">
        <f>T99</f>
        <v>30</v>
      </c>
      <c r="L8" s="24"/>
      <c r="M8" s="24"/>
      <c r="N8" s="24"/>
      <c r="O8" s="22"/>
      <c r="P8" s="38"/>
      <c r="R8" s="39"/>
      <c r="S8" s="39"/>
      <c r="T8" s="39"/>
    </row>
    <row r="9" spans="1:21" ht="18">
      <c r="A9" s="3" t="s">
        <v>50</v>
      </c>
      <c r="B9" s="17">
        <f>SUM(C9:N9)</f>
        <v>0</v>
      </c>
      <c r="C9" s="1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2"/>
      <c r="P9" s="7" t="s">
        <v>65</v>
      </c>
      <c r="Q9" s="24">
        <f>SUM(Q3:Q8)</f>
        <v>1035</v>
      </c>
      <c r="R9" s="24">
        <f>SUM(R3:R8)</f>
        <v>375</v>
      </c>
      <c r="S9" s="24">
        <f>SUM(S3:S8)</f>
        <v>225</v>
      </c>
      <c r="T9" s="24">
        <f>SUM(T3:T8)</f>
        <v>435</v>
      </c>
      <c r="U9" s="30"/>
    </row>
    <row r="10" spans="1:20" ht="18">
      <c r="A10" s="5" t="s">
        <v>40</v>
      </c>
      <c r="B10" s="17">
        <f aca="true" t="shared" si="1" ref="B10:N10">SUM(B8:B9)</f>
        <v>3975</v>
      </c>
      <c r="C10" s="27">
        <f t="shared" si="1"/>
        <v>435</v>
      </c>
      <c r="D10" s="27">
        <f t="shared" si="1"/>
        <v>2005</v>
      </c>
      <c r="E10" s="27">
        <f t="shared" si="1"/>
        <v>214</v>
      </c>
      <c r="F10" s="27">
        <f t="shared" si="1"/>
        <v>16</v>
      </c>
      <c r="G10" s="27">
        <f t="shared" si="1"/>
        <v>82</v>
      </c>
      <c r="H10" s="27">
        <f t="shared" si="1"/>
        <v>450</v>
      </c>
      <c r="I10" s="27">
        <f t="shared" si="1"/>
        <v>743</v>
      </c>
      <c r="J10" s="27">
        <f t="shared" si="1"/>
        <v>0</v>
      </c>
      <c r="K10" s="27">
        <f t="shared" si="1"/>
        <v>30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2"/>
      <c r="P10" s="45"/>
      <c r="Q10" s="44"/>
      <c r="R10" s="44"/>
      <c r="S10" s="44"/>
      <c r="T10" s="44"/>
    </row>
    <row r="11" spans="1:21" ht="18">
      <c r="A11" s="3"/>
      <c r="B11" s="17"/>
      <c r="O11" s="22"/>
      <c r="P11" s="38">
        <v>44230</v>
      </c>
      <c r="Q11" s="24">
        <f>SUM(R11:T11)</f>
        <v>973</v>
      </c>
      <c r="R11" s="24">
        <v>946</v>
      </c>
      <c r="T11" s="24">
        <v>27</v>
      </c>
      <c r="U11" s="7" t="s">
        <v>66</v>
      </c>
    </row>
    <row r="12" spans="1:21" ht="18">
      <c r="A12" s="6" t="s">
        <v>46</v>
      </c>
      <c r="B12" s="17">
        <f>SUM(C12:N12)</f>
        <v>40442</v>
      </c>
      <c r="C12" s="17">
        <f aca="true" t="shared" si="2" ref="C12:N12">C10+C6</f>
        <v>1035</v>
      </c>
      <c r="D12" s="17">
        <f t="shared" si="2"/>
        <v>27274</v>
      </c>
      <c r="E12" s="17">
        <f t="shared" si="2"/>
        <v>5140</v>
      </c>
      <c r="F12" s="17">
        <f t="shared" si="2"/>
        <v>193</v>
      </c>
      <c r="G12" s="17">
        <f t="shared" si="2"/>
        <v>679</v>
      </c>
      <c r="H12" s="17">
        <f t="shared" si="2"/>
        <v>1783</v>
      </c>
      <c r="I12" s="17">
        <f t="shared" si="2"/>
        <v>3623</v>
      </c>
      <c r="J12" s="17">
        <f t="shared" si="2"/>
        <v>178</v>
      </c>
      <c r="K12" s="17">
        <f t="shared" si="2"/>
        <v>322</v>
      </c>
      <c r="L12" s="17">
        <f t="shared" si="2"/>
        <v>215</v>
      </c>
      <c r="M12" s="17">
        <f t="shared" si="2"/>
        <v>0</v>
      </c>
      <c r="N12" s="17">
        <f t="shared" si="2"/>
        <v>0</v>
      </c>
      <c r="O12" s="22"/>
      <c r="P12" s="38">
        <v>44231</v>
      </c>
      <c r="Q12" s="24">
        <f>SUM(R12:T12)</f>
        <v>160</v>
      </c>
      <c r="R12" s="24">
        <v>160</v>
      </c>
      <c r="U12" s="7" t="s">
        <v>80</v>
      </c>
    </row>
    <row r="13" spans="1:20" ht="18">
      <c r="A13" s="2"/>
      <c r="B13" s="17"/>
      <c r="O13" s="22"/>
      <c r="P13" s="38">
        <v>44237</v>
      </c>
      <c r="Q13" s="24">
        <f>SUM(R13:T13)</f>
        <v>100</v>
      </c>
      <c r="T13" s="24">
        <v>100</v>
      </c>
    </row>
    <row r="14" spans="1:20" ht="18">
      <c r="A14" s="28" t="s">
        <v>63</v>
      </c>
      <c r="B14" s="12">
        <f>B10+B6-B12</f>
        <v>0</v>
      </c>
      <c r="P14" s="38">
        <v>44238</v>
      </c>
      <c r="Q14" s="24">
        <f>SUM(R14:T14)</f>
        <v>1419</v>
      </c>
      <c r="R14" s="24">
        <v>1049</v>
      </c>
      <c r="S14" s="24">
        <v>175</v>
      </c>
      <c r="T14" s="24">
        <v>195</v>
      </c>
    </row>
    <row r="15" spans="16:21" ht="18">
      <c r="P15" s="38">
        <v>44239</v>
      </c>
      <c r="Q15" s="39">
        <f aca="true" t="shared" si="3" ref="Q15:Q36">SUM(R15:T15)</f>
        <v>-20</v>
      </c>
      <c r="R15" s="39">
        <v>-20</v>
      </c>
      <c r="U15" s="7" t="s">
        <v>87</v>
      </c>
    </row>
    <row r="16" spans="16:20" ht="18">
      <c r="P16" s="38">
        <v>44238</v>
      </c>
      <c r="Q16" s="24">
        <f t="shared" si="3"/>
        <v>1761</v>
      </c>
      <c r="R16" s="24">
        <v>1236</v>
      </c>
      <c r="S16" s="24">
        <v>400</v>
      </c>
      <c r="T16" s="24">
        <v>125</v>
      </c>
    </row>
    <row r="17" spans="16:21" ht="18">
      <c r="P17" s="38">
        <v>44239</v>
      </c>
      <c r="Q17" s="24">
        <f t="shared" si="3"/>
        <v>221</v>
      </c>
      <c r="R17" s="24">
        <v>216</v>
      </c>
      <c r="T17" s="24">
        <v>5</v>
      </c>
      <c r="U17" s="7" t="s">
        <v>66</v>
      </c>
    </row>
    <row r="18" spans="16:22" ht="18">
      <c r="P18" s="38">
        <v>44243</v>
      </c>
      <c r="Q18" s="24">
        <f t="shared" si="3"/>
        <v>931</v>
      </c>
      <c r="R18" s="24">
        <v>931</v>
      </c>
      <c r="V18" s="30"/>
    </row>
    <row r="19" spans="16:20" ht="18">
      <c r="P19" s="38">
        <v>44243</v>
      </c>
      <c r="Q19" s="24">
        <f t="shared" si="3"/>
        <v>1110</v>
      </c>
      <c r="R19" s="24">
        <v>887</v>
      </c>
      <c r="S19" s="24">
        <v>175</v>
      </c>
      <c r="T19" s="24">
        <v>48</v>
      </c>
    </row>
    <row r="20" spans="16:20" ht="18">
      <c r="P20" s="38">
        <v>44243</v>
      </c>
      <c r="Q20" s="24">
        <f t="shared" si="3"/>
        <v>1265</v>
      </c>
      <c r="R20" s="24">
        <v>1009</v>
      </c>
      <c r="S20" s="24">
        <v>175</v>
      </c>
      <c r="T20" s="24">
        <v>81</v>
      </c>
    </row>
    <row r="21" spans="16:20" ht="18">
      <c r="P21" s="38">
        <v>44243</v>
      </c>
      <c r="Q21" s="24">
        <f t="shared" si="3"/>
        <v>1326</v>
      </c>
      <c r="R21" s="24">
        <v>971</v>
      </c>
      <c r="S21" s="24">
        <v>175</v>
      </c>
      <c r="T21" s="24">
        <v>180</v>
      </c>
    </row>
    <row r="22" spans="16:20" ht="18">
      <c r="P22" s="38">
        <v>44244</v>
      </c>
      <c r="Q22" s="24">
        <f t="shared" si="3"/>
        <v>1427</v>
      </c>
      <c r="R22" s="24">
        <v>1081</v>
      </c>
      <c r="S22" s="24">
        <v>175</v>
      </c>
      <c r="T22" s="24">
        <v>171</v>
      </c>
    </row>
    <row r="23" spans="16:20" ht="18">
      <c r="P23" s="38">
        <v>44244</v>
      </c>
      <c r="Q23" s="24">
        <f t="shared" si="3"/>
        <v>1812</v>
      </c>
      <c r="R23" s="24">
        <v>870</v>
      </c>
      <c r="S23" s="24">
        <v>850</v>
      </c>
      <c r="T23" s="24">
        <v>92</v>
      </c>
    </row>
    <row r="24" spans="16:20" ht="18">
      <c r="P24" s="38">
        <v>44245</v>
      </c>
      <c r="Q24" s="24">
        <f t="shared" si="3"/>
        <v>989</v>
      </c>
      <c r="R24" s="24">
        <v>914</v>
      </c>
      <c r="T24" s="24">
        <v>75</v>
      </c>
    </row>
    <row r="25" spans="16:20" ht="18">
      <c r="P25" s="38">
        <v>44245</v>
      </c>
      <c r="Q25" s="24">
        <f t="shared" si="3"/>
        <v>1424</v>
      </c>
      <c r="R25" s="24">
        <v>1143</v>
      </c>
      <c r="S25" s="24">
        <v>175</v>
      </c>
      <c r="T25" s="24">
        <v>106</v>
      </c>
    </row>
    <row r="26" spans="16:20" ht="18">
      <c r="P26" s="38">
        <v>44245</v>
      </c>
      <c r="Q26" s="24">
        <f t="shared" si="3"/>
        <v>1430</v>
      </c>
      <c r="R26" s="24">
        <v>1265</v>
      </c>
      <c r="T26" s="24">
        <v>165</v>
      </c>
    </row>
    <row r="27" spans="16:20" ht="18">
      <c r="P27" s="38">
        <v>44246</v>
      </c>
      <c r="Q27" s="24">
        <f>SUM(R27:T27)</f>
        <v>929</v>
      </c>
      <c r="R27" s="24">
        <v>913</v>
      </c>
      <c r="T27" s="24">
        <v>16</v>
      </c>
    </row>
    <row r="28" spans="16:20" ht="18">
      <c r="P28" s="38">
        <v>44246</v>
      </c>
      <c r="Q28" s="24">
        <f t="shared" si="3"/>
        <v>1013</v>
      </c>
      <c r="R28" s="24">
        <v>972</v>
      </c>
      <c r="T28" s="24">
        <v>41</v>
      </c>
    </row>
    <row r="29" spans="16:20" ht="18">
      <c r="P29" s="38">
        <v>44246</v>
      </c>
      <c r="Q29" s="24">
        <f t="shared" si="3"/>
        <v>1213</v>
      </c>
      <c r="R29" s="24">
        <v>968</v>
      </c>
      <c r="S29" s="24">
        <v>225</v>
      </c>
      <c r="T29" s="24">
        <v>20</v>
      </c>
    </row>
    <row r="30" spans="16:20" ht="18">
      <c r="P30" s="38">
        <v>44249</v>
      </c>
      <c r="Q30" s="24">
        <f t="shared" si="3"/>
        <v>1060</v>
      </c>
      <c r="R30" s="24">
        <v>990</v>
      </c>
      <c r="T30" s="24">
        <v>70</v>
      </c>
    </row>
    <row r="31" spans="16:20" ht="18">
      <c r="P31" s="38">
        <v>44249</v>
      </c>
      <c r="Q31" s="24">
        <f t="shared" si="3"/>
        <v>1132</v>
      </c>
      <c r="R31" s="24">
        <v>1058</v>
      </c>
      <c r="T31" s="24">
        <v>74</v>
      </c>
    </row>
    <row r="32" spans="16:20" ht="18">
      <c r="P32" s="38">
        <v>44249</v>
      </c>
      <c r="Q32" s="24">
        <f t="shared" si="3"/>
        <v>1226</v>
      </c>
      <c r="R32" s="24">
        <v>909</v>
      </c>
      <c r="S32" s="24">
        <v>225</v>
      </c>
      <c r="T32" s="24">
        <v>92</v>
      </c>
    </row>
    <row r="33" spans="16:21" ht="18">
      <c r="P33" s="38">
        <v>44249</v>
      </c>
      <c r="Q33" s="24">
        <f t="shared" si="3"/>
        <v>20</v>
      </c>
      <c r="R33" s="24">
        <v>20</v>
      </c>
      <c r="U33" s="7" t="s">
        <v>86</v>
      </c>
    </row>
    <row r="34" spans="16:20" ht="18">
      <c r="P34" s="38">
        <v>44250</v>
      </c>
      <c r="Q34" s="24">
        <f t="shared" si="3"/>
        <v>1360</v>
      </c>
      <c r="R34" s="24">
        <v>1025</v>
      </c>
      <c r="S34" s="24">
        <v>225</v>
      </c>
      <c r="T34" s="24">
        <v>110</v>
      </c>
    </row>
    <row r="35" spans="16:20" ht="18">
      <c r="P35" s="38">
        <v>44252</v>
      </c>
      <c r="Q35" s="24">
        <f t="shared" si="3"/>
        <v>1362</v>
      </c>
      <c r="R35" s="24">
        <v>890</v>
      </c>
      <c r="S35" s="24">
        <v>400</v>
      </c>
      <c r="T35" s="24">
        <v>72</v>
      </c>
    </row>
    <row r="36" spans="16:20" ht="18">
      <c r="P36" s="38">
        <v>44252</v>
      </c>
      <c r="Q36" s="24">
        <f t="shared" si="3"/>
        <v>1631</v>
      </c>
      <c r="R36" s="24">
        <v>866</v>
      </c>
      <c r="S36" s="24">
        <v>625</v>
      </c>
      <c r="T36" s="24">
        <v>140</v>
      </c>
    </row>
    <row r="37" ht="18">
      <c r="P37" s="38"/>
    </row>
    <row r="38" spans="16:20" ht="18">
      <c r="P38" s="7" t="s">
        <v>71</v>
      </c>
      <c r="Q38" s="24">
        <f>SUM(Q11:Q37)</f>
        <v>27274</v>
      </c>
      <c r="R38" s="24">
        <f>SUM(R11:R37)</f>
        <v>21269</v>
      </c>
      <c r="S38" s="24">
        <f>SUM(S11:S37)</f>
        <v>4000</v>
      </c>
      <c r="T38" s="24">
        <f>SUM(T11:T37)</f>
        <v>2005</v>
      </c>
    </row>
    <row r="39" spans="16:20" ht="18">
      <c r="P39" s="45"/>
      <c r="Q39" s="44"/>
      <c r="R39" s="44"/>
      <c r="S39" s="44"/>
      <c r="T39" s="44"/>
    </row>
    <row r="40" spans="16:20" ht="18">
      <c r="P40" s="38">
        <v>44258</v>
      </c>
      <c r="Q40" s="24">
        <f aca="true" t="shared" si="4" ref="Q40:Q45">SUM(R40:T40)</f>
        <v>1601</v>
      </c>
      <c r="R40" s="24">
        <v>946</v>
      </c>
      <c r="S40" s="24">
        <v>575</v>
      </c>
      <c r="T40" s="24">
        <v>80</v>
      </c>
    </row>
    <row r="41" spans="16:21" ht="18">
      <c r="P41" s="38">
        <v>44263</v>
      </c>
      <c r="Q41" s="24">
        <f t="shared" si="4"/>
        <v>357</v>
      </c>
      <c r="R41" s="24">
        <v>335</v>
      </c>
      <c r="T41" s="24">
        <v>22</v>
      </c>
      <c r="U41" s="7" t="s">
        <v>66</v>
      </c>
    </row>
    <row r="42" spans="16:20" ht="18">
      <c r="P42" s="38">
        <v>44263</v>
      </c>
      <c r="Q42" s="24">
        <f t="shared" si="4"/>
        <v>2004</v>
      </c>
      <c r="R42" s="24">
        <v>768</v>
      </c>
      <c r="S42" s="24">
        <v>1200</v>
      </c>
      <c r="T42" s="24">
        <v>36</v>
      </c>
    </row>
    <row r="43" spans="16:20" ht="18">
      <c r="P43" s="38">
        <v>44272</v>
      </c>
      <c r="Q43" s="24">
        <f t="shared" si="4"/>
        <v>414</v>
      </c>
      <c r="R43" s="24">
        <v>394</v>
      </c>
      <c r="T43" s="24">
        <v>20</v>
      </c>
    </row>
    <row r="44" spans="16:20" ht="18">
      <c r="P44" s="38">
        <v>44273</v>
      </c>
      <c r="Q44" s="24">
        <f t="shared" si="4"/>
        <v>536</v>
      </c>
      <c r="R44" s="24">
        <v>335</v>
      </c>
      <c r="S44" s="24">
        <v>175</v>
      </c>
      <c r="T44" s="24">
        <v>26</v>
      </c>
    </row>
    <row r="45" spans="16:21" ht="18">
      <c r="P45" s="38">
        <v>44274</v>
      </c>
      <c r="Q45" s="24">
        <f t="shared" si="4"/>
        <v>20</v>
      </c>
      <c r="R45" s="24">
        <v>20</v>
      </c>
      <c r="U45" s="7" t="s">
        <v>66</v>
      </c>
    </row>
    <row r="46" spans="16:20" ht="18">
      <c r="P46" s="38">
        <v>44280</v>
      </c>
      <c r="Q46" s="24">
        <f>SUM(R46:T46)</f>
        <v>208</v>
      </c>
      <c r="R46" s="24">
        <v>178</v>
      </c>
      <c r="T46" s="24">
        <v>30</v>
      </c>
    </row>
    <row r="47" ht="18">
      <c r="P47" s="38"/>
    </row>
    <row r="48" spans="16:20" ht="18">
      <c r="P48" s="7" t="s">
        <v>89</v>
      </c>
      <c r="Q48" s="24">
        <f>SUM(Q40:Q47)</f>
        <v>5140</v>
      </c>
      <c r="R48" s="24">
        <f>SUM(R40:R47)</f>
        <v>2976</v>
      </c>
      <c r="S48" s="24">
        <f>SUM(S40:S47)</f>
        <v>1950</v>
      </c>
      <c r="T48" s="24">
        <f>SUM(T40:T47)</f>
        <v>214</v>
      </c>
    </row>
    <row r="49" spans="16:20" ht="18">
      <c r="P49" s="45"/>
      <c r="Q49" s="44"/>
      <c r="R49" s="44"/>
      <c r="S49" s="44"/>
      <c r="T49" s="44"/>
    </row>
    <row r="50" spans="16:20" ht="18">
      <c r="P50" s="38">
        <v>44305</v>
      </c>
      <c r="Q50" s="24">
        <f>SUM(R50:T50)</f>
        <v>193</v>
      </c>
      <c r="R50" s="24">
        <v>177</v>
      </c>
      <c r="T50" s="24">
        <v>16</v>
      </c>
    </row>
    <row r="51" ht="18">
      <c r="P51" s="38"/>
    </row>
    <row r="52" spans="16:20" ht="18">
      <c r="P52" s="7" t="s">
        <v>91</v>
      </c>
      <c r="Q52" s="24">
        <f>SUM(Q50:Q51)</f>
        <v>193</v>
      </c>
      <c r="R52" s="24">
        <f>SUM(R50:R51)</f>
        <v>177</v>
      </c>
      <c r="S52" s="24">
        <f>SUM(S50:S51)</f>
        <v>0</v>
      </c>
      <c r="T52" s="24">
        <f>SUM(T50:T51)</f>
        <v>16</v>
      </c>
    </row>
    <row r="53" spans="16:20" ht="18">
      <c r="P53" s="45"/>
      <c r="Q53" s="44"/>
      <c r="R53" s="44"/>
      <c r="S53" s="44"/>
      <c r="T53" s="44"/>
    </row>
    <row r="54" spans="16:18" ht="18">
      <c r="P54" s="38">
        <v>44321</v>
      </c>
      <c r="Q54" s="24">
        <f aca="true" t="shared" si="5" ref="Q54:Q61">SUM(R54:T54)</f>
        <v>40</v>
      </c>
      <c r="R54" s="24">
        <v>40</v>
      </c>
    </row>
    <row r="55" spans="16:18" ht="18">
      <c r="P55" s="38">
        <v>44321</v>
      </c>
      <c r="Q55" s="24">
        <f t="shared" si="5"/>
        <v>80</v>
      </c>
      <c r="R55" s="24">
        <v>80</v>
      </c>
    </row>
    <row r="56" spans="16:20" ht="18">
      <c r="P56" s="38">
        <v>44327</v>
      </c>
      <c r="Q56" s="24">
        <f t="shared" si="5"/>
        <v>55</v>
      </c>
      <c r="R56" s="24">
        <v>40</v>
      </c>
      <c r="T56" s="24">
        <v>15</v>
      </c>
    </row>
    <row r="57" spans="16:21" ht="18">
      <c r="P57" s="38">
        <v>44329</v>
      </c>
      <c r="Q57" s="24">
        <f>SUM(R57:T57)</f>
        <v>40</v>
      </c>
      <c r="R57" s="24">
        <v>20</v>
      </c>
      <c r="T57" s="24">
        <v>20</v>
      </c>
      <c r="U57" s="7" t="s">
        <v>101</v>
      </c>
    </row>
    <row r="58" spans="16:21" ht="18">
      <c r="P58" s="38">
        <v>44339</v>
      </c>
      <c r="Q58" s="24">
        <f t="shared" si="5"/>
        <v>179</v>
      </c>
      <c r="R58" s="24">
        <v>179</v>
      </c>
      <c r="U58" s="7" t="s">
        <v>66</v>
      </c>
    </row>
    <row r="59" spans="16:21" ht="18">
      <c r="P59" s="38">
        <v>44342</v>
      </c>
      <c r="Q59" s="24">
        <f>SUM(R59:T59)</f>
        <v>80</v>
      </c>
      <c r="R59" s="24">
        <v>80</v>
      </c>
      <c r="U59" s="48" t="s">
        <v>100</v>
      </c>
    </row>
    <row r="60" spans="16:21" ht="18">
      <c r="P60" s="38">
        <v>44343</v>
      </c>
      <c r="Q60" s="24">
        <f t="shared" si="5"/>
        <v>60</v>
      </c>
      <c r="R60" s="24">
        <v>60</v>
      </c>
      <c r="U60" s="7" t="s">
        <v>66</v>
      </c>
    </row>
    <row r="61" spans="16:20" ht="18">
      <c r="P61" s="38">
        <v>44344</v>
      </c>
      <c r="Q61" s="24">
        <f t="shared" si="5"/>
        <v>145</v>
      </c>
      <c r="R61" s="24">
        <v>98</v>
      </c>
      <c r="T61" s="24">
        <v>47</v>
      </c>
    </row>
    <row r="62" ht="18">
      <c r="P62" s="38"/>
    </row>
    <row r="63" spans="16:20" ht="18">
      <c r="P63" s="7" t="s">
        <v>92</v>
      </c>
      <c r="Q63" s="24">
        <f>SUM(Q54:Q62)</f>
        <v>679</v>
      </c>
      <c r="R63" s="24">
        <f>SUM(R54:R62)</f>
        <v>597</v>
      </c>
      <c r="S63" s="24">
        <f>SUM(S54:S62)</f>
        <v>0</v>
      </c>
      <c r="T63" s="24">
        <f>SUM(T54:T62)</f>
        <v>82</v>
      </c>
    </row>
    <row r="64" spans="16:20" ht="18">
      <c r="P64" s="45"/>
      <c r="Q64" s="44"/>
      <c r="R64" s="44"/>
      <c r="S64" s="44"/>
      <c r="T64" s="44"/>
    </row>
    <row r="65" spans="16:19" ht="18">
      <c r="P65" s="38">
        <v>44351</v>
      </c>
      <c r="Q65" s="24">
        <f aca="true" t="shared" si="6" ref="Q65:Q71">SUM(R65:T65)</f>
        <v>150</v>
      </c>
      <c r="S65" s="24">
        <v>150</v>
      </c>
    </row>
    <row r="66" spans="16:18" ht="18">
      <c r="P66" s="38">
        <v>44355</v>
      </c>
      <c r="Q66" s="24">
        <f t="shared" si="6"/>
        <v>39</v>
      </c>
      <c r="R66" s="24">
        <v>39</v>
      </c>
    </row>
    <row r="67" spans="16:20" ht="18">
      <c r="P67" s="38">
        <v>44357</v>
      </c>
      <c r="Q67" s="24">
        <f t="shared" si="6"/>
        <v>83</v>
      </c>
      <c r="R67" s="24">
        <v>78</v>
      </c>
      <c r="T67" s="24">
        <v>5</v>
      </c>
    </row>
    <row r="68" spans="16:21" ht="18">
      <c r="P68" s="38">
        <v>44361</v>
      </c>
      <c r="Q68" s="24">
        <f t="shared" si="6"/>
        <v>175</v>
      </c>
      <c r="S68" s="24">
        <v>175</v>
      </c>
      <c r="U68" s="7" t="s">
        <v>66</v>
      </c>
    </row>
    <row r="69" spans="16:20" ht="18">
      <c r="P69" s="38">
        <v>44368</v>
      </c>
      <c r="Q69" s="24">
        <f t="shared" si="6"/>
        <v>565</v>
      </c>
      <c r="R69" s="24">
        <v>175</v>
      </c>
      <c r="T69" s="24">
        <v>390</v>
      </c>
    </row>
    <row r="70" spans="16:21" ht="18">
      <c r="P70" s="38">
        <v>44370</v>
      </c>
      <c r="Q70" s="24">
        <f t="shared" si="6"/>
        <v>392</v>
      </c>
      <c r="R70" s="24">
        <v>342</v>
      </c>
      <c r="T70" s="24">
        <v>50</v>
      </c>
      <c r="U70" s="7" t="s">
        <v>66</v>
      </c>
    </row>
    <row r="71" spans="16:20" ht="18">
      <c r="P71" s="38">
        <v>44376</v>
      </c>
      <c r="Q71" s="24">
        <f t="shared" si="6"/>
        <v>379</v>
      </c>
      <c r="R71" s="24">
        <v>199</v>
      </c>
      <c r="S71" s="24">
        <v>175</v>
      </c>
      <c r="T71" s="24">
        <v>5</v>
      </c>
    </row>
    <row r="72" ht="18">
      <c r="P72" s="38"/>
    </row>
    <row r="73" spans="16:20" ht="18">
      <c r="P73" s="7" t="s">
        <v>98</v>
      </c>
      <c r="Q73" s="24">
        <f>SUM(Q65:Q72)</f>
        <v>1783</v>
      </c>
      <c r="R73" s="24">
        <f>SUM(R65:R72)</f>
        <v>833</v>
      </c>
      <c r="S73" s="24">
        <f>SUM(S65:S72)</f>
        <v>500</v>
      </c>
      <c r="T73" s="24">
        <f>SUM(T65:T72)</f>
        <v>450</v>
      </c>
    </row>
    <row r="74" spans="16:20" ht="18">
      <c r="P74" s="45"/>
      <c r="Q74" s="44"/>
      <c r="R74" s="44"/>
      <c r="S74" s="44"/>
      <c r="T74" s="44"/>
    </row>
    <row r="75" spans="16:20" ht="18">
      <c r="P75" s="38">
        <v>44383</v>
      </c>
      <c r="Q75" s="24">
        <f aca="true" t="shared" si="7" ref="Q75:Q83">SUM(R75:T75)</f>
        <v>350</v>
      </c>
      <c r="T75" s="24">
        <v>350</v>
      </c>
    </row>
    <row r="76" spans="16:19" ht="18">
      <c r="P76" s="38">
        <v>44386</v>
      </c>
      <c r="Q76" s="24">
        <f t="shared" si="7"/>
        <v>950</v>
      </c>
      <c r="R76" s="24">
        <v>550</v>
      </c>
      <c r="S76" s="24">
        <v>400</v>
      </c>
    </row>
    <row r="77" spans="16:19" ht="18">
      <c r="P77" s="38">
        <v>44386</v>
      </c>
      <c r="Q77" s="24">
        <f t="shared" si="7"/>
        <v>1067</v>
      </c>
      <c r="R77" s="24">
        <v>317</v>
      </c>
      <c r="S77" s="24">
        <v>750</v>
      </c>
    </row>
    <row r="78" spans="16:21" ht="18">
      <c r="P78" s="38">
        <v>44385</v>
      </c>
      <c r="Q78" s="24">
        <f t="shared" si="7"/>
        <v>98</v>
      </c>
      <c r="R78" s="24">
        <v>98</v>
      </c>
      <c r="U78" s="7" t="s">
        <v>66</v>
      </c>
    </row>
    <row r="79" spans="16:20" ht="18">
      <c r="P79" s="38">
        <v>44391</v>
      </c>
      <c r="Q79" s="24">
        <f t="shared" si="7"/>
        <v>509</v>
      </c>
      <c r="R79" s="24">
        <v>236</v>
      </c>
      <c r="T79" s="24">
        <v>273</v>
      </c>
    </row>
    <row r="80" spans="16:21" ht="18">
      <c r="P80" s="38">
        <v>44392</v>
      </c>
      <c r="Q80" s="24">
        <f t="shared" si="7"/>
        <v>20</v>
      </c>
      <c r="R80" s="24">
        <v>20</v>
      </c>
      <c r="U80" s="7" t="s">
        <v>66</v>
      </c>
    </row>
    <row r="81" spans="16:20" ht="18">
      <c r="P81" s="38">
        <v>44397</v>
      </c>
      <c r="Q81" s="24">
        <f t="shared" si="7"/>
        <v>119</v>
      </c>
      <c r="R81" s="24">
        <v>99</v>
      </c>
      <c r="T81" s="24">
        <v>20</v>
      </c>
    </row>
    <row r="82" spans="16:20" ht="18">
      <c r="P82" s="38">
        <v>44400</v>
      </c>
      <c r="Q82" s="24">
        <f t="shared" si="7"/>
        <v>315</v>
      </c>
      <c r="R82" s="24">
        <v>40</v>
      </c>
      <c r="S82" s="24">
        <v>175</v>
      </c>
      <c r="T82" s="24">
        <v>100</v>
      </c>
    </row>
    <row r="83" spans="16:19" ht="18">
      <c r="P83" s="38">
        <v>44407</v>
      </c>
      <c r="Q83" s="24">
        <f t="shared" si="7"/>
        <v>195</v>
      </c>
      <c r="R83" s="24">
        <v>20</v>
      </c>
      <c r="S83" s="24">
        <v>175</v>
      </c>
    </row>
    <row r="84" ht="18">
      <c r="P84" s="38"/>
    </row>
    <row r="85" spans="16:20" ht="18">
      <c r="P85" s="7" t="s">
        <v>111</v>
      </c>
      <c r="Q85" s="24">
        <f>SUM(Q75:Q84)</f>
        <v>3623</v>
      </c>
      <c r="R85" s="24">
        <f>SUM(R75:R84)</f>
        <v>1380</v>
      </c>
      <c r="S85" s="24">
        <f>SUM(S75:S84)</f>
        <v>1500</v>
      </c>
      <c r="T85" s="24">
        <f>SUM(T75:T84)</f>
        <v>743</v>
      </c>
    </row>
    <row r="86" spans="16:20" ht="18">
      <c r="P86" s="45"/>
      <c r="Q86" s="44"/>
      <c r="R86" s="44"/>
      <c r="S86" s="44"/>
      <c r="T86" s="44"/>
    </row>
    <row r="87" spans="16:18" ht="18">
      <c r="P87" s="38">
        <v>44419</v>
      </c>
      <c r="Q87" s="24">
        <f>SUM(R87:T87)</f>
        <v>118</v>
      </c>
      <c r="R87" s="24">
        <v>118</v>
      </c>
    </row>
    <row r="88" spans="16:18" ht="18">
      <c r="P88" s="38">
        <v>44425</v>
      </c>
      <c r="Q88" s="24">
        <f>SUM(R88:T88)</f>
        <v>20</v>
      </c>
      <c r="R88" s="24">
        <v>20</v>
      </c>
    </row>
    <row r="89" spans="16:18" ht="18">
      <c r="P89" s="38">
        <v>44425</v>
      </c>
      <c r="Q89" s="24">
        <f>SUM(R89:T89)</f>
        <v>20</v>
      </c>
      <c r="R89" s="24">
        <v>20</v>
      </c>
    </row>
    <row r="90" spans="16:18" ht="18">
      <c r="P90" s="38">
        <v>44433</v>
      </c>
      <c r="Q90" s="24">
        <f>SUM(R90:T90)</f>
        <v>20</v>
      </c>
      <c r="R90" s="24">
        <v>20</v>
      </c>
    </row>
    <row r="91" ht="18">
      <c r="P91" s="38"/>
    </row>
    <row r="92" spans="16:20" ht="18">
      <c r="P92" s="7" t="s">
        <v>113</v>
      </c>
      <c r="Q92" s="24">
        <f>SUM(Q87:Q91)</f>
        <v>178</v>
      </c>
      <c r="R92" s="24">
        <f>SUM(R87:R91)</f>
        <v>178</v>
      </c>
      <c r="S92" s="24">
        <f>SUM(S87:S91)</f>
        <v>0</v>
      </c>
      <c r="T92" s="24">
        <f>SUM(T87:T91)</f>
        <v>0</v>
      </c>
    </row>
    <row r="93" spans="16:20" ht="18">
      <c r="P93" s="45"/>
      <c r="Q93" s="44"/>
      <c r="R93" s="44"/>
      <c r="S93" s="44"/>
      <c r="T93" s="44"/>
    </row>
    <row r="94" spans="16:20" ht="18">
      <c r="P94" s="38">
        <v>44442</v>
      </c>
      <c r="Q94" s="24">
        <f>SUM(R94:T94)</f>
        <v>54</v>
      </c>
      <c r="R94" s="24">
        <v>39</v>
      </c>
      <c r="T94" s="24">
        <v>15</v>
      </c>
    </row>
    <row r="95" spans="16:18" ht="18">
      <c r="P95" s="38">
        <v>44449</v>
      </c>
      <c r="Q95" s="24">
        <f>SUM(R95:T95)</f>
        <v>136</v>
      </c>
      <c r="R95" s="24">
        <v>136</v>
      </c>
    </row>
    <row r="96" spans="16:18" ht="18">
      <c r="P96" s="38">
        <v>44452</v>
      </c>
      <c r="Q96" s="24">
        <f>SUM(R96:T96)</f>
        <v>59</v>
      </c>
      <c r="R96" s="24">
        <v>59</v>
      </c>
    </row>
    <row r="97" spans="16:20" ht="18">
      <c r="P97" s="38">
        <v>44461</v>
      </c>
      <c r="Q97" s="24">
        <f>SUM(R97:T97)</f>
        <v>73</v>
      </c>
      <c r="R97" s="24">
        <v>58</v>
      </c>
      <c r="T97" s="24">
        <v>15</v>
      </c>
    </row>
    <row r="98" ht="18">
      <c r="P98" s="38"/>
    </row>
    <row r="99" spans="16:20" ht="18">
      <c r="P99" s="7" t="s">
        <v>116</v>
      </c>
      <c r="Q99" s="24">
        <f>SUM(Q94:Q98)</f>
        <v>322</v>
      </c>
      <c r="R99" s="24">
        <f>SUM(R94:R98)</f>
        <v>292</v>
      </c>
      <c r="S99" s="24">
        <f>SUM(S94:S98)</f>
        <v>0</v>
      </c>
      <c r="T99" s="24">
        <f>SUM(T94:T98)</f>
        <v>30</v>
      </c>
    </row>
    <row r="100" spans="16:20" ht="18">
      <c r="P100" s="45"/>
      <c r="Q100" s="44"/>
      <c r="R100" s="44"/>
      <c r="S100" s="44"/>
      <c r="T100" s="44"/>
    </row>
    <row r="101" spans="16:19" ht="18">
      <c r="P101" s="38">
        <v>44474</v>
      </c>
      <c r="Q101" s="24">
        <f>SUM(R101:T101)</f>
        <v>175</v>
      </c>
      <c r="S101" s="24">
        <v>175</v>
      </c>
    </row>
    <row r="102" spans="16:19" ht="18">
      <c r="P102" s="38">
        <v>44496</v>
      </c>
      <c r="Q102" s="24">
        <f>SUM(R102:T102)</f>
        <v>40</v>
      </c>
      <c r="S102" s="24">
        <v>40</v>
      </c>
    </row>
    <row r="103" ht="18">
      <c r="P103" s="38"/>
    </row>
    <row r="104" spans="16:20" ht="18">
      <c r="P104" s="7" t="s">
        <v>120</v>
      </c>
      <c r="Q104" s="24">
        <f>SUM(Q101:Q103)</f>
        <v>215</v>
      </c>
      <c r="R104" s="24">
        <f>SUM(R101:R103)</f>
        <v>0</v>
      </c>
      <c r="S104" s="24">
        <f>SUM(S101:S103)</f>
        <v>215</v>
      </c>
      <c r="T104" s="24">
        <f>SUM(T101:T103)</f>
        <v>0</v>
      </c>
    </row>
    <row r="105" spans="16:18" ht="18">
      <c r="P105" s="7" t="s">
        <v>79</v>
      </c>
      <c r="Q105" s="46">
        <f>SUM(R104:T104)-Q104</f>
        <v>0</v>
      </c>
      <c r="R105" s="46">
        <f>Q104-L12</f>
        <v>0</v>
      </c>
    </row>
    <row r="106" spans="16:20" ht="18">
      <c r="P106" s="45"/>
      <c r="Q106" s="44"/>
      <c r="R106" s="44"/>
      <c r="S106" s="44"/>
      <c r="T106" s="44"/>
    </row>
    <row r="107" spans="16:17" ht="18">
      <c r="P107" s="38"/>
      <c r="Q107" s="24">
        <f aca="true" t="shared" si="8" ref="Q107:Q115">SUM(R107:T107)</f>
        <v>0</v>
      </c>
    </row>
    <row r="108" spans="16:17" ht="18">
      <c r="P108" s="38"/>
      <c r="Q108" s="24">
        <f t="shared" si="8"/>
        <v>0</v>
      </c>
    </row>
    <row r="109" spans="16:17" ht="18">
      <c r="P109" s="38"/>
      <c r="Q109" s="24">
        <f t="shared" si="8"/>
        <v>0</v>
      </c>
    </row>
    <row r="110" spans="16:17" ht="18">
      <c r="P110" s="38"/>
      <c r="Q110" s="24">
        <f t="shared" si="8"/>
        <v>0</v>
      </c>
    </row>
    <row r="111" spans="16:17" ht="18">
      <c r="P111" s="38"/>
      <c r="Q111" s="24">
        <f t="shared" si="8"/>
        <v>0</v>
      </c>
    </row>
    <row r="112" spans="16:17" ht="18">
      <c r="P112" s="38"/>
      <c r="Q112" s="24">
        <f t="shared" si="8"/>
        <v>0</v>
      </c>
    </row>
    <row r="113" spans="16:17" ht="18">
      <c r="P113" s="38"/>
      <c r="Q113" s="24">
        <f t="shared" si="8"/>
        <v>0</v>
      </c>
    </row>
    <row r="114" spans="16:17" ht="18">
      <c r="P114" s="38"/>
      <c r="Q114" s="24">
        <f t="shared" si="8"/>
        <v>0</v>
      </c>
    </row>
    <row r="115" spans="16:17" ht="18">
      <c r="P115" s="38"/>
      <c r="Q115" s="24">
        <f t="shared" si="8"/>
        <v>0</v>
      </c>
    </row>
    <row r="116" ht="18">
      <c r="P116" s="38"/>
    </row>
    <row r="117" spans="16:20" ht="18">
      <c r="P117" s="7" t="s">
        <v>128</v>
      </c>
      <c r="Q117" s="24">
        <f>SUM(Q107:Q116)</f>
        <v>0</v>
      </c>
      <c r="R117" s="24">
        <f>SUM(R107:R116)</f>
        <v>0</v>
      </c>
      <c r="S117" s="24">
        <f>SUM(S107:S116)</f>
        <v>0</v>
      </c>
      <c r="T117" s="24">
        <f>SUM(T107:T116)</f>
        <v>0</v>
      </c>
    </row>
    <row r="118" spans="16:18" ht="18">
      <c r="P118" s="7" t="s">
        <v>79</v>
      </c>
      <c r="Q118" s="46">
        <f>SUM(R117:T117)-Q117</f>
        <v>0</v>
      </c>
      <c r="R118" s="46">
        <f>Q117-L27</f>
        <v>0</v>
      </c>
    </row>
    <row r="119" ht="18">
      <c r="Q119" s="46"/>
    </row>
    <row r="120" ht="18">
      <c r="P120" s="40" t="s">
        <v>112</v>
      </c>
    </row>
    <row r="121" spans="16:20" ht="18">
      <c r="P121" s="45"/>
      <c r="Q121" s="44"/>
      <c r="R121" s="44"/>
      <c r="S121" s="44"/>
      <c r="T121" s="4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"/>
  <sheetViews>
    <sheetView zoomScalePageLayoutView="0" workbookViewId="0" topLeftCell="L1">
      <pane ySplit="1" topLeftCell="A72" activePane="bottomLeft" state="frozen"/>
      <selection pane="topLeft" activeCell="G1" sqref="G1"/>
      <selection pane="bottomLeft" activeCell="R87" sqref="R87"/>
    </sheetView>
  </sheetViews>
  <sheetFormatPr defaultColWidth="11.57421875" defaultRowHeight="12.75"/>
  <cols>
    <col min="1" max="1" width="38.7109375" style="0" customWidth="1"/>
    <col min="2" max="2" width="16.28125" style="19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25" customWidth="1"/>
    <col min="16" max="16" width="17.8515625" style="9" customWidth="1"/>
    <col min="17" max="17" width="13.28125" style="7" customWidth="1"/>
    <col min="18" max="18" width="22.8515625" style="7" customWidth="1"/>
    <col min="19" max="19" width="21.421875" style="7" customWidth="1"/>
    <col min="20" max="20" width="19.421875" style="24" customWidth="1"/>
    <col min="21" max="21" width="14.140625" style="7" customWidth="1"/>
    <col min="22" max="23" width="18.421875" style="7" customWidth="1"/>
    <col min="24" max="24" width="14.140625" style="7" customWidth="1"/>
    <col min="25" max="28" width="11.421875" style="7" customWidth="1"/>
    <col min="29" max="16384" width="11.421875" style="0" customWidth="1"/>
  </cols>
  <sheetData>
    <row r="1" spans="1:25" ht="37.5">
      <c r="A1" s="10" t="s">
        <v>9</v>
      </c>
      <c r="B1" s="3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26" t="s">
        <v>64</v>
      </c>
      <c r="Q1" s="9" t="s">
        <v>29</v>
      </c>
      <c r="R1" s="5" t="s">
        <v>30</v>
      </c>
      <c r="S1" s="5" t="s">
        <v>31</v>
      </c>
      <c r="T1" s="29" t="s">
        <v>32</v>
      </c>
      <c r="U1" s="5" t="s">
        <v>33</v>
      </c>
      <c r="V1" s="5" t="s">
        <v>34</v>
      </c>
      <c r="W1" s="5" t="s">
        <v>61</v>
      </c>
      <c r="X1" s="47" t="s">
        <v>85</v>
      </c>
      <c r="Y1" s="5" t="s">
        <v>35</v>
      </c>
    </row>
    <row r="2" spans="1:25" ht="18">
      <c r="A2" s="9"/>
      <c r="B2" s="27" t="s">
        <v>70</v>
      </c>
      <c r="C2" s="9" t="s">
        <v>13</v>
      </c>
      <c r="D2" s="9" t="s">
        <v>14</v>
      </c>
      <c r="E2" s="9" t="s">
        <v>53</v>
      </c>
      <c r="F2" s="9" t="s">
        <v>54</v>
      </c>
      <c r="G2" s="9" t="s">
        <v>55</v>
      </c>
      <c r="H2" s="9" t="s">
        <v>56</v>
      </c>
      <c r="I2" s="9" t="s">
        <v>0</v>
      </c>
      <c r="J2" s="9" t="s">
        <v>1</v>
      </c>
      <c r="K2" s="9" t="s">
        <v>2</v>
      </c>
      <c r="L2" s="9" t="s">
        <v>3</v>
      </c>
      <c r="M2" s="9" t="s">
        <v>4</v>
      </c>
      <c r="N2" s="9" t="s">
        <v>5</v>
      </c>
      <c r="P2" s="23">
        <v>44203</v>
      </c>
      <c r="Q2" s="24">
        <f>SUM(R2:X2)</f>
        <v>2.31</v>
      </c>
      <c r="R2" s="24"/>
      <c r="S2" s="24"/>
      <c r="U2" s="24"/>
      <c r="V2" s="24"/>
      <c r="W2" s="24"/>
      <c r="X2" s="24">
        <v>2.31</v>
      </c>
      <c r="Y2" s="7" t="s">
        <v>66</v>
      </c>
    </row>
    <row r="3" spans="1:25" ht="18">
      <c r="A3" s="9"/>
      <c r="B3" s="2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23">
        <v>44207</v>
      </c>
      <c r="Q3" s="24">
        <f>SUM(R3:X3)</f>
        <v>200</v>
      </c>
      <c r="R3" s="24"/>
      <c r="S3" s="24"/>
      <c r="U3" s="24">
        <v>200</v>
      </c>
      <c r="V3" s="24"/>
      <c r="W3" s="24"/>
      <c r="X3" s="24"/>
      <c r="Y3" s="7" t="s">
        <v>77</v>
      </c>
    </row>
    <row r="4" spans="1:25" ht="18">
      <c r="A4" s="2" t="s">
        <v>43</v>
      </c>
      <c r="B4" s="31">
        <f>SUM(C4:N4)</f>
        <v>16208.82</v>
      </c>
      <c r="C4" s="7"/>
      <c r="D4" s="30"/>
      <c r="E4" s="30">
        <f>R27</f>
        <v>9524.02</v>
      </c>
      <c r="F4" s="30">
        <f>R32</f>
        <v>2500</v>
      </c>
      <c r="G4" s="30">
        <f>R42</f>
        <v>2500</v>
      </c>
      <c r="H4" s="30">
        <f>R52</f>
        <v>165</v>
      </c>
      <c r="I4" s="30">
        <f>R59</f>
        <v>435</v>
      </c>
      <c r="J4" s="7"/>
      <c r="K4" s="30">
        <f>R74</f>
        <v>859.8</v>
      </c>
      <c r="L4" s="7"/>
      <c r="M4" s="30">
        <f>R91</f>
        <v>225</v>
      </c>
      <c r="N4" s="12"/>
      <c r="P4" s="23">
        <v>44207</v>
      </c>
      <c r="Q4" s="24">
        <f>SUM(R4:X4)</f>
        <v>547.5</v>
      </c>
      <c r="R4" s="24"/>
      <c r="S4" s="24"/>
      <c r="T4" s="24">
        <v>172</v>
      </c>
      <c r="U4" s="24">
        <v>375.5</v>
      </c>
      <c r="V4" s="24"/>
      <c r="W4" s="24"/>
      <c r="X4" s="24"/>
      <c r="Y4" s="7" t="s">
        <v>82</v>
      </c>
    </row>
    <row r="5" spans="1:25" ht="18">
      <c r="A5" s="2" t="s">
        <v>41</v>
      </c>
      <c r="B5" s="31">
        <f aca="true" t="shared" si="0" ref="B5:B11">SUM(C5:N5)</f>
        <v>2117.23</v>
      </c>
      <c r="C5" s="7"/>
      <c r="D5" s="7"/>
      <c r="E5" s="30">
        <f>S27</f>
        <v>0</v>
      </c>
      <c r="F5" s="7"/>
      <c r="G5" s="7"/>
      <c r="H5" s="30">
        <f>S52</f>
        <v>2117.23</v>
      </c>
      <c r="J5" s="30"/>
      <c r="K5" s="7"/>
      <c r="M5" s="7"/>
      <c r="N5" s="7"/>
      <c r="P5" s="23">
        <v>44209</v>
      </c>
      <c r="Q5" s="24">
        <f>SUM(R5:X5)</f>
        <v>153</v>
      </c>
      <c r="R5" s="24"/>
      <c r="S5" s="24"/>
      <c r="U5" s="24"/>
      <c r="V5" s="24">
        <v>153</v>
      </c>
      <c r="W5" s="24"/>
      <c r="X5" s="24"/>
      <c r="Y5" s="7" t="s">
        <v>78</v>
      </c>
    </row>
    <row r="6" spans="1:25" ht="18">
      <c r="A6" s="2" t="s">
        <v>52</v>
      </c>
      <c r="B6" s="31">
        <f>SUM(C6:N6)</f>
        <v>10956.18</v>
      </c>
      <c r="C6" s="30">
        <f>T8</f>
        <v>172</v>
      </c>
      <c r="D6" s="30">
        <f>T18</f>
        <v>1493.93</v>
      </c>
      <c r="E6" s="30">
        <f>T27</f>
        <v>1526.5</v>
      </c>
      <c r="F6" s="30">
        <f>T32</f>
        <v>494.5</v>
      </c>
      <c r="G6" s="30">
        <f>T42</f>
        <v>258</v>
      </c>
      <c r="H6" s="30">
        <f>T52</f>
        <v>2876.75</v>
      </c>
      <c r="I6" s="30">
        <f>T59</f>
        <v>408.5</v>
      </c>
      <c r="J6" s="30">
        <f>T65</f>
        <v>2866</v>
      </c>
      <c r="K6" s="30">
        <f>T74</f>
        <v>172</v>
      </c>
      <c r="L6" s="30">
        <f>T81</f>
        <v>376.25</v>
      </c>
      <c r="M6" s="30">
        <f>T91</f>
        <v>311.75</v>
      </c>
      <c r="N6" s="30"/>
      <c r="P6" s="23">
        <v>44216</v>
      </c>
      <c r="Q6" s="24">
        <f>SUM(R6:X6)</f>
        <v>3.41</v>
      </c>
      <c r="R6" s="24"/>
      <c r="S6" s="24"/>
      <c r="U6" s="24"/>
      <c r="V6" s="24"/>
      <c r="W6" s="24"/>
      <c r="X6" s="24">
        <v>3.41</v>
      </c>
      <c r="Y6" s="7" t="s">
        <v>66</v>
      </c>
    </row>
    <row r="7" spans="1:24" ht="18">
      <c r="A7" s="2" t="s">
        <v>39</v>
      </c>
      <c r="B7" s="31">
        <f t="shared" si="0"/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P7" s="38"/>
      <c r="Q7" s="24"/>
      <c r="R7" s="39"/>
      <c r="S7" s="39"/>
      <c r="U7" s="39"/>
      <c r="V7" s="39"/>
      <c r="W7" s="39"/>
      <c r="X7" s="39"/>
    </row>
    <row r="8" spans="1:24" ht="18">
      <c r="A8" s="11" t="s">
        <v>49</v>
      </c>
      <c r="B8" s="31">
        <f t="shared" si="0"/>
        <v>3863.5</v>
      </c>
      <c r="C8" s="30">
        <f>U8</f>
        <v>575.5</v>
      </c>
      <c r="D8" s="30">
        <f>U18</f>
        <v>608.25</v>
      </c>
      <c r="E8" s="30">
        <f>U27</f>
        <v>471.5</v>
      </c>
      <c r="F8" s="30">
        <f>U32</f>
        <v>214.25</v>
      </c>
      <c r="G8" s="30">
        <f>U42</f>
        <v>494.5</v>
      </c>
      <c r="H8" s="30">
        <f>U52</f>
        <v>311</v>
      </c>
      <c r="I8" s="30">
        <f>U59</f>
        <v>10</v>
      </c>
      <c r="J8" s="30">
        <f>U65</f>
        <v>10</v>
      </c>
      <c r="K8" s="30">
        <f>U74</f>
        <v>170.75</v>
      </c>
      <c r="L8" s="30">
        <f>U81</f>
        <v>782.25</v>
      </c>
      <c r="M8" s="30">
        <f>U91</f>
        <v>215.5</v>
      </c>
      <c r="N8" s="30"/>
      <c r="P8" s="9" t="s">
        <v>65</v>
      </c>
      <c r="Q8" s="24">
        <f>SUM(R8:X8)</f>
        <v>906.22</v>
      </c>
      <c r="R8" s="24">
        <f aca="true" t="shared" si="1" ref="R8:X8">SUM(R2:R7)</f>
        <v>0</v>
      </c>
      <c r="S8" s="24">
        <f t="shared" si="1"/>
        <v>0</v>
      </c>
      <c r="T8" s="24">
        <f t="shared" si="1"/>
        <v>172</v>
      </c>
      <c r="U8" s="24">
        <f t="shared" si="1"/>
        <v>575.5</v>
      </c>
      <c r="V8" s="24">
        <f t="shared" si="1"/>
        <v>153</v>
      </c>
      <c r="W8" s="24">
        <f t="shared" si="1"/>
        <v>0</v>
      </c>
      <c r="X8" s="24">
        <f t="shared" si="1"/>
        <v>5.720000000000001</v>
      </c>
    </row>
    <row r="9" spans="1:25" ht="18">
      <c r="A9" s="11" t="s">
        <v>42</v>
      </c>
      <c r="B9" s="31">
        <f t="shared" si="0"/>
        <v>153</v>
      </c>
      <c r="C9" s="30">
        <f>V8</f>
        <v>153</v>
      </c>
      <c r="D9" s="7"/>
      <c r="E9" s="30">
        <f>V27</f>
        <v>0</v>
      </c>
      <c r="F9" s="7"/>
      <c r="G9" s="7"/>
      <c r="H9" s="7"/>
      <c r="I9" s="7"/>
      <c r="J9" s="7"/>
      <c r="K9" s="7"/>
      <c r="L9" s="7"/>
      <c r="M9" s="7"/>
      <c r="N9" s="12"/>
      <c r="P9" s="41"/>
      <c r="Q9" s="42"/>
      <c r="R9" s="42"/>
      <c r="S9" s="42"/>
      <c r="T9" s="44"/>
      <c r="U9" s="42"/>
      <c r="V9" s="42"/>
      <c r="W9" s="42"/>
      <c r="X9" s="42"/>
      <c r="Y9" s="42"/>
    </row>
    <row r="10" spans="1:25" ht="18">
      <c r="A10" s="11" t="s">
        <v>61</v>
      </c>
      <c r="B10" s="31">
        <f t="shared" si="0"/>
        <v>358.21</v>
      </c>
      <c r="C10" s="7"/>
      <c r="D10" s="7"/>
      <c r="E10" s="7"/>
      <c r="F10" s="7"/>
      <c r="G10" s="7"/>
      <c r="H10" s="30"/>
      <c r="I10" s="7"/>
      <c r="J10" s="7"/>
      <c r="K10" s="7"/>
      <c r="L10" s="30">
        <f>W81</f>
        <v>358.21</v>
      </c>
      <c r="M10" s="7"/>
      <c r="N10" s="12"/>
      <c r="P10" s="23">
        <v>44230</v>
      </c>
      <c r="Q10" s="24">
        <f aca="true" t="shared" si="2" ref="Q10:Q16">SUM(R10:X10)</f>
        <v>38.41</v>
      </c>
      <c r="R10" s="24"/>
      <c r="S10" s="24"/>
      <c r="U10" s="24"/>
      <c r="V10" s="24"/>
      <c r="W10" s="24"/>
      <c r="X10" s="24">
        <f>37.62+0.79</f>
        <v>38.41</v>
      </c>
      <c r="Y10" s="7" t="s">
        <v>66</v>
      </c>
    </row>
    <row r="11" spans="1:25" ht="18">
      <c r="A11" s="11" t="s">
        <v>84</v>
      </c>
      <c r="B11" s="31">
        <f t="shared" si="0"/>
        <v>116.76999999999998</v>
      </c>
      <c r="C11" s="30">
        <f>X8</f>
        <v>5.720000000000001</v>
      </c>
      <c r="D11" s="30">
        <f>X18</f>
        <v>53.959999999999994</v>
      </c>
      <c r="E11" s="30">
        <f>X27</f>
        <v>14.830000000000002</v>
      </c>
      <c r="F11" s="30"/>
      <c r="G11" s="30">
        <f>X42</f>
        <v>11.99</v>
      </c>
      <c r="H11" s="30">
        <f>X52</f>
        <v>18.25</v>
      </c>
      <c r="I11" s="30">
        <f>X59</f>
        <v>4.62</v>
      </c>
      <c r="J11" s="30">
        <f>X65</f>
        <v>1.19</v>
      </c>
      <c r="K11" s="30">
        <f>X74</f>
        <v>6.21</v>
      </c>
      <c r="L11" s="30"/>
      <c r="M11" s="30"/>
      <c r="N11" s="35"/>
      <c r="P11" s="23">
        <v>44231</v>
      </c>
      <c r="Q11" s="24">
        <f t="shared" si="2"/>
        <v>7.04</v>
      </c>
      <c r="R11" s="24"/>
      <c r="S11" s="24"/>
      <c r="U11" s="24"/>
      <c r="V11" s="24"/>
      <c r="W11" s="24"/>
      <c r="X11" s="24">
        <v>7.04</v>
      </c>
      <c r="Y11" s="7" t="s">
        <v>66</v>
      </c>
    </row>
    <row r="12" spans="1:25" ht="18">
      <c r="A12" s="4" t="s">
        <v>15</v>
      </c>
      <c r="B12" s="32">
        <f>SUM(B8:B11)</f>
        <v>4491.48</v>
      </c>
      <c r="C12" s="13">
        <f>SUM(C8:C11)</f>
        <v>734.22</v>
      </c>
      <c r="D12" s="13">
        <f aca="true" t="shared" si="3" ref="D12:N12">SUM(D8:D11)</f>
        <v>662.21</v>
      </c>
      <c r="E12" s="13">
        <f t="shared" si="3"/>
        <v>486.33</v>
      </c>
      <c r="F12" s="13">
        <f t="shared" si="3"/>
        <v>214.25</v>
      </c>
      <c r="G12" s="13">
        <f t="shared" si="3"/>
        <v>506.49</v>
      </c>
      <c r="H12" s="13">
        <f t="shared" si="3"/>
        <v>329.25</v>
      </c>
      <c r="I12" s="13">
        <f t="shared" si="3"/>
        <v>14.620000000000001</v>
      </c>
      <c r="J12" s="13">
        <f t="shared" si="3"/>
        <v>11.19</v>
      </c>
      <c r="K12" s="13">
        <f t="shared" si="3"/>
        <v>176.96</v>
      </c>
      <c r="L12" s="13">
        <f t="shared" si="3"/>
        <v>1140.46</v>
      </c>
      <c r="M12" s="13">
        <f t="shared" si="3"/>
        <v>215.5</v>
      </c>
      <c r="N12" s="13">
        <f t="shared" si="3"/>
        <v>0</v>
      </c>
      <c r="P12" s="23">
        <v>44236</v>
      </c>
      <c r="Q12" s="24">
        <f t="shared" si="2"/>
        <v>75</v>
      </c>
      <c r="R12" s="24"/>
      <c r="S12" s="24"/>
      <c r="U12" s="24">
        <v>75</v>
      </c>
      <c r="V12" s="24"/>
      <c r="W12" s="24"/>
      <c r="X12" s="24"/>
      <c r="Y12" s="7" t="s">
        <v>81</v>
      </c>
    </row>
    <row r="13" spans="1:26" ht="18.75" thickBot="1">
      <c r="A13" s="3"/>
      <c r="B13" s="33"/>
      <c r="C13" s="14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P13" s="23">
        <v>44231</v>
      </c>
      <c r="Q13" s="24">
        <f t="shared" si="2"/>
        <v>784</v>
      </c>
      <c r="T13" s="24">
        <v>440.75</v>
      </c>
      <c r="U13" s="24">
        <v>343.25</v>
      </c>
      <c r="X13" s="24"/>
      <c r="Y13" s="7" t="s">
        <v>82</v>
      </c>
      <c r="Z13" s="43"/>
    </row>
    <row r="14" spans="1:26" ht="18.75" thickTop="1">
      <c r="A14" s="6" t="s">
        <v>45</v>
      </c>
      <c r="B14" s="34">
        <f>SUM(C14:N14)</f>
        <v>33773.70999999999</v>
      </c>
      <c r="C14" s="16">
        <f>SUM(C4:C11)</f>
        <v>906.22</v>
      </c>
      <c r="D14" s="16">
        <f aca="true" t="shared" si="4" ref="D14:N14">SUM(D4:D11)</f>
        <v>2156.1400000000003</v>
      </c>
      <c r="E14" s="16">
        <f t="shared" si="4"/>
        <v>11536.85</v>
      </c>
      <c r="F14" s="16">
        <f t="shared" si="4"/>
        <v>3208.75</v>
      </c>
      <c r="G14" s="16">
        <f t="shared" si="4"/>
        <v>3264.49</v>
      </c>
      <c r="H14" s="16">
        <f t="shared" si="4"/>
        <v>5488.23</v>
      </c>
      <c r="I14" s="16">
        <f t="shared" si="4"/>
        <v>858.12</v>
      </c>
      <c r="J14" s="16">
        <f t="shared" si="4"/>
        <v>2877.19</v>
      </c>
      <c r="K14" s="16">
        <f t="shared" si="4"/>
        <v>1208.76</v>
      </c>
      <c r="L14" s="16">
        <f t="shared" si="4"/>
        <v>1516.71</v>
      </c>
      <c r="M14" s="16">
        <f t="shared" si="4"/>
        <v>752.25</v>
      </c>
      <c r="N14" s="16">
        <f t="shared" si="4"/>
        <v>0</v>
      </c>
      <c r="P14" s="23">
        <v>44231</v>
      </c>
      <c r="Q14" s="24">
        <f t="shared" si="2"/>
        <v>1053.18</v>
      </c>
      <c r="T14" s="24">
        <v>1053.18</v>
      </c>
      <c r="U14" s="24"/>
      <c r="X14" s="24"/>
      <c r="Y14" s="7" t="s">
        <v>83</v>
      </c>
      <c r="Z14" s="43"/>
    </row>
    <row r="15" spans="1:26" ht="18">
      <c r="A15" s="5"/>
      <c r="B15" s="3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23">
        <v>44243</v>
      </c>
      <c r="Q15" s="24">
        <f t="shared" si="2"/>
        <v>8.51</v>
      </c>
      <c r="U15" s="24"/>
      <c r="X15" s="24">
        <v>8.51</v>
      </c>
      <c r="Y15" s="7" t="s">
        <v>66</v>
      </c>
      <c r="Z15" s="43"/>
    </row>
    <row r="16" spans="16:26" ht="18">
      <c r="P16" s="23">
        <v>44250</v>
      </c>
      <c r="Q16" s="24">
        <f t="shared" si="2"/>
        <v>190</v>
      </c>
      <c r="U16" s="24">
        <v>190</v>
      </c>
      <c r="X16" s="24"/>
      <c r="Y16" s="7" t="s">
        <v>88</v>
      </c>
      <c r="Z16" s="43"/>
    </row>
    <row r="17" spans="1:26" ht="18">
      <c r="A17" t="s">
        <v>27</v>
      </c>
      <c r="P17" s="23"/>
      <c r="Q17" s="24"/>
      <c r="U17" s="24"/>
      <c r="X17" s="24"/>
      <c r="Z17" s="43"/>
    </row>
    <row r="18" spans="1:26" ht="18">
      <c r="A18" t="s">
        <v>28</v>
      </c>
      <c r="P18" s="9" t="s">
        <v>71</v>
      </c>
      <c r="Q18" s="24">
        <f>SUM(R18:X18)</f>
        <v>2156.1400000000003</v>
      </c>
      <c r="R18" s="24">
        <f aca="true" t="shared" si="5" ref="R18:X18">SUM(R10:R17)</f>
        <v>0</v>
      </c>
      <c r="S18" s="24">
        <f t="shared" si="5"/>
        <v>0</v>
      </c>
      <c r="T18" s="24">
        <f t="shared" si="5"/>
        <v>1493.93</v>
      </c>
      <c r="U18" s="24">
        <f t="shared" si="5"/>
        <v>608.25</v>
      </c>
      <c r="V18" s="24">
        <f t="shared" si="5"/>
        <v>0</v>
      </c>
      <c r="W18" s="24">
        <f t="shared" si="5"/>
        <v>0</v>
      </c>
      <c r="X18" s="24">
        <f t="shared" si="5"/>
        <v>53.959999999999994</v>
      </c>
      <c r="Z18" s="43"/>
    </row>
    <row r="19" spans="16:26" ht="18">
      <c r="P19" s="41"/>
      <c r="Q19" s="42"/>
      <c r="R19" s="42"/>
      <c r="S19" s="42"/>
      <c r="T19" s="44"/>
      <c r="U19" s="42"/>
      <c r="V19" s="42"/>
      <c r="W19" s="42"/>
      <c r="X19" s="42"/>
      <c r="Y19" s="42"/>
      <c r="Z19" s="43"/>
    </row>
    <row r="20" spans="16:26" ht="18">
      <c r="P20" s="23">
        <v>44256</v>
      </c>
      <c r="Q20" s="24">
        <f aca="true" t="shared" si="6" ref="Q20:Q25">SUM(R20:X20)</f>
        <v>7024.02</v>
      </c>
      <c r="R20" s="24">
        <v>7024.02</v>
      </c>
      <c r="S20" s="24"/>
      <c r="U20" s="24"/>
      <c r="V20" s="24"/>
      <c r="W20" s="24"/>
      <c r="X20" s="24"/>
      <c r="Y20" s="7" t="s">
        <v>95</v>
      </c>
      <c r="Z20" s="43"/>
    </row>
    <row r="21" spans="16:26" ht="18">
      <c r="P21" s="23">
        <v>44261</v>
      </c>
      <c r="Q21" s="24">
        <f t="shared" si="6"/>
        <v>2500</v>
      </c>
      <c r="R21" s="24">
        <v>2500</v>
      </c>
      <c r="S21" s="24"/>
      <c r="U21" s="24"/>
      <c r="V21" s="24"/>
      <c r="W21" s="24"/>
      <c r="X21" s="24"/>
      <c r="Y21" s="7" t="s">
        <v>93</v>
      </c>
      <c r="Z21" s="43"/>
    </row>
    <row r="22" spans="16:26" ht="18">
      <c r="P22" s="23">
        <v>44261</v>
      </c>
      <c r="Q22" s="24">
        <f t="shared" si="6"/>
        <v>225</v>
      </c>
      <c r="R22" s="24"/>
      <c r="S22" s="24"/>
      <c r="U22" s="24">
        <v>225</v>
      </c>
      <c r="V22" s="24"/>
      <c r="W22" s="24"/>
      <c r="X22" s="24"/>
      <c r="Y22" s="7" t="s">
        <v>90</v>
      </c>
      <c r="Z22" s="43"/>
    </row>
    <row r="23" spans="16:26" ht="18">
      <c r="P23" s="23">
        <v>44261</v>
      </c>
      <c r="Q23" s="24">
        <f t="shared" si="6"/>
        <v>1773</v>
      </c>
      <c r="T23" s="24">
        <v>1526.5</v>
      </c>
      <c r="U23" s="24">
        <v>246.5</v>
      </c>
      <c r="X23" s="24"/>
      <c r="Y23" s="7" t="s">
        <v>82</v>
      </c>
      <c r="Z23" s="43"/>
    </row>
    <row r="24" spans="16:26" ht="18">
      <c r="P24" s="23">
        <v>44263</v>
      </c>
      <c r="Q24" s="24">
        <f t="shared" si="6"/>
        <v>13.950000000000001</v>
      </c>
      <c r="U24" s="24"/>
      <c r="X24" s="24">
        <f>13.31+0.64</f>
        <v>13.950000000000001</v>
      </c>
      <c r="Y24" s="7" t="s">
        <v>66</v>
      </c>
      <c r="Z24" s="43"/>
    </row>
    <row r="25" spans="16:26" ht="18">
      <c r="P25" s="23">
        <v>44274</v>
      </c>
      <c r="Q25" s="24">
        <f t="shared" si="6"/>
        <v>0.88</v>
      </c>
      <c r="U25" s="24"/>
      <c r="X25" s="24">
        <v>0.88</v>
      </c>
      <c r="Y25" s="7" t="s">
        <v>66</v>
      </c>
      <c r="Z25" s="43"/>
    </row>
    <row r="26" ht="18">
      <c r="Z26" s="43"/>
    </row>
    <row r="27" spans="16:26" ht="18">
      <c r="P27" s="9" t="s">
        <v>89</v>
      </c>
      <c r="Q27" s="24">
        <f>SUM(R27:X27)</f>
        <v>11536.85</v>
      </c>
      <c r="R27" s="24">
        <f aca="true" t="shared" si="7" ref="R27:X27">SUM(R20:R26)</f>
        <v>9524.02</v>
      </c>
      <c r="S27" s="24">
        <f t="shared" si="7"/>
        <v>0</v>
      </c>
      <c r="T27" s="24">
        <f t="shared" si="7"/>
        <v>1526.5</v>
      </c>
      <c r="U27" s="24">
        <f t="shared" si="7"/>
        <v>471.5</v>
      </c>
      <c r="V27" s="24">
        <f t="shared" si="7"/>
        <v>0</v>
      </c>
      <c r="W27" s="24">
        <f t="shared" si="7"/>
        <v>0</v>
      </c>
      <c r="X27" s="24">
        <f t="shared" si="7"/>
        <v>14.830000000000002</v>
      </c>
      <c r="Z27" s="43"/>
    </row>
    <row r="28" spans="16:26" ht="18">
      <c r="P28" s="41"/>
      <c r="Q28" s="42"/>
      <c r="R28" s="42"/>
      <c r="S28" s="42"/>
      <c r="T28" s="44"/>
      <c r="U28" s="42"/>
      <c r="V28" s="42"/>
      <c r="W28" s="42"/>
      <c r="X28" s="42"/>
      <c r="Y28" s="42"/>
      <c r="Z28" s="43"/>
    </row>
    <row r="29" spans="16:26" ht="18">
      <c r="P29" s="23">
        <v>44292</v>
      </c>
      <c r="Q29" s="24">
        <f>SUM(R29:X29)</f>
        <v>708.75</v>
      </c>
      <c r="R29" s="24"/>
      <c r="S29" s="24"/>
      <c r="T29" s="24">
        <v>494.5</v>
      </c>
      <c r="U29" s="24">
        <v>214.25</v>
      </c>
      <c r="V29" s="24"/>
      <c r="W29" s="24"/>
      <c r="X29" s="24"/>
      <c r="Y29" s="7" t="s">
        <v>82</v>
      </c>
      <c r="Z29" s="43"/>
    </row>
    <row r="30" spans="16:25" ht="18">
      <c r="P30" s="23">
        <v>44299</v>
      </c>
      <c r="Q30" s="24">
        <f>SUM(R30:X30)</f>
        <v>2500</v>
      </c>
      <c r="R30" s="24">
        <v>2500</v>
      </c>
      <c r="S30" s="24"/>
      <c r="U30" s="24"/>
      <c r="V30" s="24"/>
      <c r="W30" s="24"/>
      <c r="X30" s="24"/>
      <c r="Y30" s="7" t="s">
        <v>94</v>
      </c>
    </row>
    <row r="32" spans="16:24" ht="18">
      <c r="P32" s="9" t="s">
        <v>91</v>
      </c>
      <c r="Q32" s="24">
        <f>SUM(R32:X32)</f>
        <v>3208.75</v>
      </c>
      <c r="R32" s="24">
        <f aca="true" t="shared" si="8" ref="R32:X32">SUM(R29:R31)</f>
        <v>2500</v>
      </c>
      <c r="S32" s="24">
        <f t="shared" si="8"/>
        <v>0</v>
      </c>
      <c r="T32" s="24">
        <f t="shared" si="8"/>
        <v>494.5</v>
      </c>
      <c r="U32" s="24">
        <f t="shared" si="8"/>
        <v>214.25</v>
      </c>
      <c r="V32" s="24">
        <f t="shared" si="8"/>
        <v>0</v>
      </c>
      <c r="W32" s="24">
        <f t="shared" si="8"/>
        <v>0</v>
      </c>
      <c r="X32" s="24">
        <f t="shared" si="8"/>
        <v>0</v>
      </c>
    </row>
    <row r="33" spans="16:25" ht="18">
      <c r="P33" s="41"/>
      <c r="Q33" s="42"/>
      <c r="R33" s="42"/>
      <c r="S33" s="42"/>
      <c r="T33" s="44"/>
      <c r="U33" s="42"/>
      <c r="V33" s="42"/>
      <c r="W33" s="42"/>
      <c r="X33" s="42"/>
      <c r="Y33" s="42"/>
    </row>
    <row r="34" spans="16:26" ht="18">
      <c r="P34" s="23">
        <v>44323</v>
      </c>
      <c r="Q34" s="24">
        <f aca="true" t="shared" si="9" ref="Q34:Q40">SUM(R34:X34)</f>
        <v>504.5</v>
      </c>
      <c r="R34" s="24"/>
      <c r="S34" s="24"/>
      <c r="T34" s="24">
        <v>258</v>
      </c>
      <c r="U34" s="24">
        <v>246.5</v>
      </c>
      <c r="V34" s="24"/>
      <c r="W34" s="24"/>
      <c r="X34" s="24"/>
      <c r="Y34" s="7" t="s">
        <v>82</v>
      </c>
      <c r="Z34" s="43"/>
    </row>
    <row r="35" spans="16:25" ht="18">
      <c r="P35" s="23">
        <v>44329</v>
      </c>
      <c r="Q35" s="24">
        <f t="shared" si="9"/>
        <v>2500</v>
      </c>
      <c r="R35" s="24">
        <v>2500</v>
      </c>
      <c r="S35" s="24"/>
      <c r="U35" s="24"/>
      <c r="V35" s="24"/>
      <c r="W35" s="24"/>
      <c r="X35" s="24"/>
      <c r="Y35" s="7" t="s">
        <v>96</v>
      </c>
    </row>
    <row r="36" spans="16:25" ht="18">
      <c r="P36" s="23">
        <v>44329</v>
      </c>
      <c r="Q36" s="24">
        <f t="shared" si="9"/>
        <v>188</v>
      </c>
      <c r="R36" s="24"/>
      <c r="S36" s="24"/>
      <c r="U36" s="24">
        <v>188</v>
      </c>
      <c r="V36" s="24"/>
      <c r="W36" s="24"/>
      <c r="X36" s="24"/>
      <c r="Y36" s="7" t="s">
        <v>97</v>
      </c>
    </row>
    <row r="37" spans="16:25" ht="18">
      <c r="P37" s="23">
        <v>44329</v>
      </c>
      <c r="Q37" s="24">
        <f>SUM(R37:X37)</f>
        <v>1.76</v>
      </c>
      <c r="U37" s="24"/>
      <c r="X37" s="24">
        <v>1.76</v>
      </c>
      <c r="Y37" s="7" t="s">
        <v>66</v>
      </c>
    </row>
    <row r="38" spans="16:25" ht="18">
      <c r="P38" s="23">
        <v>44334</v>
      </c>
      <c r="Q38" s="24">
        <f>SUM(R38:X38)</f>
        <v>60</v>
      </c>
      <c r="U38" s="24">
        <v>60</v>
      </c>
      <c r="X38" s="24"/>
      <c r="Y38" s="7" t="s">
        <v>99</v>
      </c>
    </row>
    <row r="39" spans="16:25" ht="18">
      <c r="P39" s="23">
        <v>44339</v>
      </c>
      <c r="Q39" s="24">
        <f t="shared" si="9"/>
        <v>7.59</v>
      </c>
      <c r="U39" s="24"/>
      <c r="X39" s="24">
        <v>7.59</v>
      </c>
      <c r="Y39" s="7" t="s">
        <v>66</v>
      </c>
    </row>
    <row r="40" spans="16:25" ht="18">
      <c r="P40" s="23">
        <v>44343</v>
      </c>
      <c r="Q40" s="24">
        <f t="shared" si="9"/>
        <v>2.64</v>
      </c>
      <c r="U40" s="24"/>
      <c r="X40" s="24">
        <v>2.64</v>
      </c>
      <c r="Y40" s="7" t="s">
        <v>66</v>
      </c>
    </row>
    <row r="42" spans="16:24" ht="18">
      <c r="P42" s="9" t="s">
        <v>92</v>
      </c>
      <c r="Q42" s="24">
        <f>SUM(R42:X42)</f>
        <v>3264.49</v>
      </c>
      <c r="R42" s="24">
        <f aca="true" t="shared" si="10" ref="R42:X42">SUM(R34:R41)</f>
        <v>2500</v>
      </c>
      <c r="S42" s="24">
        <f t="shared" si="10"/>
        <v>0</v>
      </c>
      <c r="T42" s="24">
        <f t="shared" si="10"/>
        <v>258</v>
      </c>
      <c r="U42" s="24">
        <f t="shared" si="10"/>
        <v>494.5</v>
      </c>
      <c r="V42" s="24">
        <f t="shared" si="10"/>
        <v>0</v>
      </c>
      <c r="W42" s="24">
        <f t="shared" si="10"/>
        <v>0</v>
      </c>
      <c r="X42" s="24">
        <f t="shared" si="10"/>
        <v>11.99</v>
      </c>
    </row>
    <row r="43" spans="16:25" ht="18">
      <c r="P43" s="41"/>
      <c r="Q43" s="42"/>
      <c r="R43" s="42"/>
      <c r="S43" s="42"/>
      <c r="T43" s="44"/>
      <c r="U43" s="42"/>
      <c r="V43" s="42"/>
      <c r="W43" s="42"/>
      <c r="X43" s="42"/>
      <c r="Y43" s="42"/>
    </row>
    <row r="44" spans="16:25" ht="18">
      <c r="P44" s="23">
        <v>44355</v>
      </c>
      <c r="Q44" s="24">
        <f aca="true" t="shared" si="11" ref="Q44:Q50">SUM(R44:X44)</f>
        <v>837.75</v>
      </c>
      <c r="R44" s="24"/>
      <c r="S44" s="24"/>
      <c r="T44" s="24">
        <v>526.75</v>
      </c>
      <c r="U44" s="24">
        <v>311</v>
      </c>
      <c r="V44" s="24"/>
      <c r="W44" s="24"/>
      <c r="X44" s="24"/>
      <c r="Y44" s="7" t="s">
        <v>82</v>
      </c>
    </row>
    <row r="45" spans="16:25" ht="18">
      <c r="P45" s="23">
        <v>44355</v>
      </c>
      <c r="Q45" s="24">
        <f t="shared" si="11"/>
        <v>2350</v>
      </c>
      <c r="R45" s="24"/>
      <c r="S45" s="24"/>
      <c r="T45" s="24">
        <v>2350</v>
      </c>
      <c r="U45" s="24"/>
      <c r="V45" s="24"/>
      <c r="W45" s="24"/>
      <c r="X45" s="24"/>
      <c r="Y45" s="7" t="s">
        <v>104</v>
      </c>
    </row>
    <row r="46" spans="16:25" ht="18">
      <c r="P46" s="23">
        <v>44361</v>
      </c>
      <c r="Q46" s="24">
        <f t="shared" si="11"/>
        <v>5.38</v>
      </c>
      <c r="R46" s="24"/>
      <c r="S46" s="24"/>
      <c r="U46" s="24"/>
      <c r="V46" s="24"/>
      <c r="W46" s="24"/>
      <c r="X46" s="24">
        <v>5.38</v>
      </c>
      <c r="Y46" s="7" t="s">
        <v>66</v>
      </c>
    </row>
    <row r="47" spans="16:25" ht="18">
      <c r="P47" s="23">
        <v>44369</v>
      </c>
      <c r="Q47" s="24">
        <f t="shared" si="11"/>
        <v>165</v>
      </c>
      <c r="R47" s="24">
        <v>165</v>
      </c>
      <c r="S47" s="24"/>
      <c r="U47" s="24"/>
      <c r="V47" s="24"/>
      <c r="W47" s="24"/>
      <c r="X47" s="24"/>
      <c r="Y47" s="7" t="s">
        <v>105</v>
      </c>
    </row>
    <row r="48" spans="16:25" ht="18">
      <c r="P48" s="23">
        <v>44369</v>
      </c>
      <c r="Q48" s="24" t="s">
        <v>102</v>
      </c>
      <c r="R48" s="24"/>
      <c r="S48" s="24"/>
      <c r="U48" s="24"/>
      <c r="V48" s="24"/>
      <c r="W48" s="24"/>
      <c r="X48" s="24"/>
      <c r="Y48" s="7" t="s">
        <v>103</v>
      </c>
    </row>
    <row r="49" spans="16:25" ht="18">
      <c r="P49" s="23">
        <v>44369</v>
      </c>
      <c r="Q49" s="24">
        <f t="shared" si="11"/>
        <v>2117.23</v>
      </c>
      <c r="R49" s="24"/>
      <c r="S49" s="24">
        <v>2117.23</v>
      </c>
      <c r="U49" s="24"/>
      <c r="V49" s="24"/>
      <c r="W49" s="24"/>
      <c r="X49" s="24"/>
      <c r="Y49" s="7" t="s">
        <v>114</v>
      </c>
    </row>
    <row r="50" spans="16:25" ht="18">
      <c r="P50" s="23">
        <v>44370</v>
      </c>
      <c r="Q50" s="24">
        <f t="shared" si="11"/>
        <v>12.87</v>
      </c>
      <c r="R50" s="24"/>
      <c r="S50" s="24"/>
      <c r="U50" s="24"/>
      <c r="V50" s="24"/>
      <c r="W50" s="24"/>
      <c r="X50" s="24">
        <v>12.87</v>
      </c>
      <c r="Y50" s="7" t="s">
        <v>66</v>
      </c>
    </row>
    <row r="51" spans="18:24" ht="18">
      <c r="R51" s="24"/>
      <c r="S51" s="24"/>
      <c r="U51" s="24"/>
      <c r="V51" s="24"/>
      <c r="W51" s="24"/>
      <c r="X51" s="24"/>
    </row>
    <row r="52" spans="16:24" ht="18">
      <c r="P52" s="9" t="s">
        <v>98</v>
      </c>
      <c r="Q52" s="24">
        <f>SUM(R52:X52)</f>
        <v>5488.23</v>
      </c>
      <c r="R52" s="24">
        <f aca="true" t="shared" si="12" ref="R52:X52">SUM(R44:R51)</f>
        <v>165</v>
      </c>
      <c r="S52" s="24">
        <f t="shared" si="12"/>
        <v>2117.23</v>
      </c>
      <c r="T52" s="24">
        <f t="shared" si="12"/>
        <v>2876.75</v>
      </c>
      <c r="U52" s="24">
        <f t="shared" si="12"/>
        <v>311</v>
      </c>
      <c r="V52" s="24">
        <f t="shared" si="12"/>
        <v>0</v>
      </c>
      <c r="W52" s="24">
        <f t="shared" si="12"/>
        <v>0</v>
      </c>
      <c r="X52" s="24">
        <f t="shared" si="12"/>
        <v>18.25</v>
      </c>
    </row>
    <row r="53" spans="16:25" ht="18">
      <c r="P53" s="41"/>
      <c r="Q53" s="42"/>
      <c r="R53" s="42"/>
      <c r="S53" s="42"/>
      <c r="T53" s="44"/>
      <c r="U53" s="42"/>
      <c r="V53" s="42"/>
      <c r="W53" s="42"/>
      <c r="X53" s="42"/>
      <c r="Y53" s="42"/>
    </row>
    <row r="54" spans="16:25" ht="18">
      <c r="P54" s="23">
        <v>44389</v>
      </c>
      <c r="Q54" s="24">
        <f>SUM(R54:X54)</f>
        <v>418.5</v>
      </c>
      <c r="R54" s="24"/>
      <c r="S54" s="24"/>
      <c r="T54" s="24">
        <v>408.5</v>
      </c>
      <c r="U54" s="24">
        <v>10</v>
      </c>
      <c r="V54" s="24"/>
      <c r="W54" s="24"/>
      <c r="X54" s="24"/>
      <c r="Y54" s="7" t="s">
        <v>82</v>
      </c>
    </row>
    <row r="55" spans="16:25" ht="18">
      <c r="P55" s="23">
        <v>44399</v>
      </c>
      <c r="Q55" s="24">
        <f>SUM(R55:X55)</f>
        <v>435</v>
      </c>
      <c r="R55" s="24">
        <v>435</v>
      </c>
      <c r="S55" s="24"/>
      <c r="U55" s="24"/>
      <c r="V55" s="24"/>
      <c r="W55" s="24"/>
      <c r="X55" s="24"/>
      <c r="Y55" s="7" t="s">
        <v>105</v>
      </c>
    </row>
    <row r="56" spans="16:25" ht="18">
      <c r="P56" s="23">
        <v>44385</v>
      </c>
      <c r="Q56" s="24">
        <f>SUM(R56:X56)</f>
        <v>3.74</v>
      </c>
      <c r="R56" s="24"/>
      <c r="S56" s="24"/>
      <c r="U56" s="24"/>
      <c r="V56" s="24"/>
      <c r="W56" s="24"/>
      <c r="X56" s="24">
        <v>3.74</v>
      </c>
      <c r="Y56" s="7" t="s">
        <v>66</v>
      </c>
    </row>
    <row r="57" spans="16:25" ht="18">
      <c r="P57" s="23">
        <v>44392</v>
      </c>
      <c r="Q57" s="24">
        <f>SUM(R57:X57)</f>
        <v>0.88</v>
      </c>
      <c r="R57" s="24"/>
      <c r="S57" s="24"/>
      <c r="U57" s="24"/>
      <c r="V57" s="24"/>
      <c r="W57" s="24"/>
      <c r="X57" s="24">
        <v>0.88</v>
      </c>
      <c r="Y57" s="7" t="s">
        <v>66</v>
      </c>
    </row>
    <row r="58" spans="18:24" ht="18">
      <c r="R58" s="24"/>
      <c r="S58" s="24"/>
      <c r="U58" s="24"/>
      <c r="V58" s="24"/>
      <c r="W58" s="24"/>
      <c r="X58" s="24"/>
    </row>
    <row r="59" spans="16:24" ht="18">
      <c r="P59" s="9" t="s">
        <v>111</v>
      </c>
      <c r="Q59" s="24">
        <f>SUM(R59:X59)</f>
        <v>858.12</v>
      </c>
      <c r="R59" s="24">
        <f aca="true" t="shared" si="13" ref="R59:X59">SUM(R54:R58)</f>
        <v>435</v>
      </c>
      <c r="S59" s="24">
        <f t="shared" si="13"/>
        <v>0</v>
      </c>
      <c r="T59" s="24">
        <f t="shared" si="13"/>
        <v>408.5</v>
      </c>
      <c r="U59" s="24">
        <f t="shared" si="13"/>
        <v>10</v>
      </c>
      <c r="V59" s="24">
        <f t="shared" si="13"/>
        <v>0</v>
      </c>
      <c r="W59" s="24">
        <f t="shared" si="13"/>
        <v>0</v>
      </c>
      <c r="X59" s="24">
        <f t="shared" si="13"/>
        <v>4.62</v>
      </c>
    </row>
    <row r="60" spans="16:25" ht="18">
      <c r="P60" s="41"/>
      <c r="Q60" s="42"/>
      <c r="R60" s="42"/>
      <c r="S60" s="42"/>
      <c r="T60" s="44"/>
      <c r="U60" s="42"/>
      <c r="V60" s="42"/>
      <c r="W60" s="42"/>
      <c r="X60" s="42"/>
      <c r="Y60" s="42"/>
    </row>
    <row r="61" spans="16:24" ht="18">
      <c r="P61" s="23">
        <v>44417</v>
      </c>
      <c r="Q61" s="24">
        <f>SUM(R61:X61)</f>
        <v>526</v>
      </c>
      <c r="R61" s="24"/>
      <c r="S61" s="24"/>
      <c r="T61" s="24">
        <v>516</v>
      </c>
      <c r="U61" s="24">
        <v>10</v>
      </c>
      <c r="V61" s="24"/>
      <c r="W61" s="24"/>
      <c r="X61" s="24"/>
    </row>
    <row r="62" spans="16:25" ht="18">
      <c r="P62" s="23">
        <v>44433</v>
      </c>
      <c r="Q62" s="24">
        <f>SUM(R62:X62)</f>
        <v>1.19</v>
      </c>
      <c r="R62" s="24"/>
      <c r="S62" s="24"/>
      <c r="U62" s="24"/>
      <c r="V62" s="24"/>
      <c r="W62" s="24"/>
      <c r="X62" s="24">
        <v>1.19</v>
      </c>
      <c r="Y62" s="7" t="s">
        <v>66</v>
      </c>
    </row>
    <row r="63" spans="16:25" ht="18">
      <c r="P63" s="23">
        <v>44435</v>
      </c>
      <c r="Q63" s="24">
        <f>SUM(R63:X63)</f>
        <v>2350</v>
      </c>
      <c r="R63" s="24"/>
      <c r="S63" s="24"/>
      <c r="T63" s="24">
        <v>2350</v>
      </c>
      <c r="U63" s="24"/>
      <c r="V63" s="24"/>
      <c r="W63" s="24"/>
      <c r="X63" s="24"/>
      <c r="Y63" s="7" t="s">
        <v>115</v>
      </c>
    </row>
    <row r="64" spans="18:24" ht="18">
      <c r="R64" s="24"/>
      <c r="S64" s="24"/>
      <c r="U64" s="24"/>
      <c r="V64" s="24"/>
      <c r="W64" s="24"/>
      <c r="X64" s="24"/>
    </row>
    <row r="65" spans="16:24" ht="18">
      <c r="P65" s="9" t="s">
        <v>113</v>
      </c>
      <c r="Q65" s="24">
        <f>SUM(R65:X65)</f>
        <v>2877.19</v>
      </c>
      <c r="R65" s="24">
        <f aca="true" t="shared" si="14" ref="R65:X65">SUM(R61:R64)</f>
        <v>0</v>
      </c>
      <c r="S65" s="24">
        <f t="shared" si="14"/>
        <v>0</v>
      </c>
      <c r="T65" s="24">
        <f t="shared" si="14"/>
        <v>2866</v>
      </c>
      <c r="U65" s="24">
        <f t="shared" si="14"/>
        <v>10</v>
      </c>
      <c r="V65" s="24">
        <f t="shared" si="14"/>
        <v>0</v>
      </c>
      <c r="W65" s="24">
        <f t="shared" si="14"/>
        <v>0</v>
      </c>
      <c r="X65" s="24">
        <f t="shared" si="14"/>
        <v>1.19</v>
      </c>
    </row>
    <row r="66" spans="16:24" ht="18">
      <c r="P66" s="9" t="s">
        <v>79</v>
      </c>
      <c r="Q66" s="46">
        <f>(Q65)-SUM(Q61:Q64)</f>
        <v>0</v>
      </c>
      <c r="R66" s="46">
        <f>Q65-J14</f>
        <v>0</v>
      </c>
      <c r="S66" s="24"/>
      <c r="U66" s="24"/>
      <c r="V66" s="24"/>
      <c r="W66" s="24"/>
      <c r="X66" s="24"/>
    </row>
    <row r="67" spans="16:25" ht="18">
      <c r="P67" s="41"/>
      <c r="Q67" s="42"/>
      <c r="R67" s="42"/>
      <c r="S67" s="42"/>
      <c r="T67" s="44"/>
      <c r="U67" s="42"/>
      <c r="V67" s="42"/>
      <c r="W67" s="42"/>
      <c r="X67" s="42"/>
      <c r="Y67" s="42"/>
    </row>
    <row r="68" spans="16:25" ht="18">
      <c r="P68" s="23">
        <v>44443</v>
      </c>
      <c r="Q68" s="24">
        <f>SUM(R68:X68)</f>
        <v>192.75</v>
      </c>
      <c r="R68" s="24"/>
      <c r="S68" s="24"/>
      <c r="T68" s="24">
        <v>172</v>
      </c>
      <c r="U68" s="24">
        <v>20.75</v>
      </c>
      <c r="V68" s="24"/>
      <c r="W68" s="24"/>
      <c r="X68" s="24"/>
      <c r="Y68" s="7" t="s">
        <v>82</v>
      </c>
    </row>
    <row r="69" spans="16:25" ht="18">
      <c r="P69" s="23">
        <v>44443</v>
      </c>
      <c r="Q69" s="24">
        <f>SUM(R69:X69)</f>
        <v>75</v>
      </c>
      <c r="R69" s="24">
        <v>75</v>
      </c>
      <c r="S69" s="24"/>
      <c r="U69" s="24"/>
      <c r="V69" s="24"/>
      <c r="W69" s="24"/>
      <c r="X69" s="24"/>
      <c r="Y69" s="7" t="s">
        <v>105</v>
      </c>
    </row>
    <row r="70" spans="16:25" ht="18">
      <c r="P70" s="23">
        <v>44454</v>
      </c>
      <c r="Q70" s="24">
        <f>SUM(R70:X70)</f>
        <v>150</v>
      </c>
      <c r="R70" s="24"/>
      <c r="S70" s="24"/>
      <c r="U70" s="24">
        <v>150</v>
      </c>
      <c r="V70" s="24"/>
      <c r="W70" s="24"/>
      <c r="X70" s="24"/>
      <c r="Y70" s="7" t="s">
        <v>119</v>
      </c>
    </row>
    <row r="71" spans="16:25" ht="18">
      <c r="P71" s="23">
        <v>44449</v>
      </c>
      <c r="Q71" s="24">
        <f>SUM(R71:X71)</f>
        <v>6.21</v>
      </c>
      <c r="R71" s="24"/>
      <c r="S71" s="24"/>
      <c r="U71" s="24"/>
      <c r="V71" s="24"/>
      <c r="W71" s="24"/>
      <c r="X71" s="24">
        <v>6.21</v>
      </c>
      <c r="Y71" s="7" t="s">
        <v>66</v>
      </c>
    </row>
    <row r="72" spans="16:25" ht="18">
      <c r="P72" s="23">
        <v>44461</v>
      </c>
      <c r="Q72" s="24">
        <f>SUM(R72:X72)</f>
        <v>784.8</v>
      </c>
      <c r="R72" s="24">
        <v>784.8</v>
      </c>
      <c r="S72" s="24"/>
      <c r="U72" s="24"/>
      <c r="V72" s="24"/>
      <c r="W72" s="24"/>
      <c r="X72" s="24"/>
      <c r="Y72" s="7" t="s">
        <v>105</v>
      </c>
    </row>
    <row r="73" spans="18:24" ht="18">
      <c r="R73" s="24"/>
      <c r="S73" s="24"/>
      <c r="U73" s="24"/>
      <c r="V73" s="24"/>
      <c r="W73" s="24"/>
      <c r="X73" s="24"/>
    </row>
    <row r="74" spans="16:24" ht="18">
      <c r="P74" s="9" t="s">
        <v>116</v>
      </c>
      <c r="Q74" s="24">
        <f>SUM(R74:X74)</f>
        <v>1208.76</v>
      </c>
      <c r="R74" s="24">
        <f aca="true" t="shared" si="15" ref="R74:X74">SUM(R68:R73)</f>
        <v>859.8</v>
      </c>
      <c r="S74" s="24">
        <f t="shared" si="15"/>
        <v>0</v>
      </c>
      <c r="T74" s="24">
        <f t="shared" si="15"/>
        <v>172</v>
      </c>
      <c r="U74" s="24">
        <f t="shared" si="15"/>
        <v>170.75</v>
      </c>
      <c r="V74" s="24">
        <f t="shared" si="15"/>
        <v>0</v>
      </c>
      <c r="W74" s="24">
        <f t="shared" si="15"/>
        <v>0</v>
      </c>
      <c r="X74" s="24">
        <f t="shared" si="15"/>
        <v>6.21</v>
      </c>
    </row>
    <row r="75" spans="16:24" ht="18">
      <c r="P75" s="9" t="s">
        <v>79</v>
      </c>
      <c r="Q75" s="46">
        <f>(Q74)-SUM(Q68:Q73)</f>
        <v>0</v>
      </c>
      <c r="R75" s="46">
        <f>Q74-K14</f>
        <v>0</v>
      </c>
      <c r="S75" s="24"/>
      <c r="U75" s="24"/>
      <c r="V75" s="24"/>
      <c r="W75" s="24"/>
      <c r="X75" s="24"/>
    </row>
    <row r="76" spans="16:25" ht="18">
      <c r="P76" s="41"/>
      <c r="Q76" s="42"/>
      <c r="R76" s="42"/>
      <c r="S76" s="42"/>
      <c r="T76" s="44"/>
      <c r="U76" s="42"/>
      <c r="V76" s="42"/>
      <c r="W76" s="42"/>
      <c r="X76" s="42"/>
      <c r="Y76" s="42"/>
    </row>
    <row r="77" spans="16:25" ht="18">
      <c r="P77" s="23">
        <v>44477</v>
      </c>
      <c r="Q77" s="24">
        <f>SUM(R77:X77)</f>
        <v>525</v>
      </c>
      <c r="R77" s="24"/>
      <c r="S77" s="24"/>
      <c r="U77" s="24">
        <v>525</v>
      </c>
      <c r="V77" s="24"/>
      <c r="W77" s="24"/>
      <c r="X77" s="24"/>
      <c r="Y77" s="7" t="s">
        <v>118</v>
      </c>
    </row>
    <row r="78" spans="16:25" ht="18">
      <c r="P78" s="23">
        <v>44482</v>
      </c>
      <c r="Q78" s="24">
        <f>SUM(R78:X78)</f>
        <v>633.5</v>
      </c>
      <c r="R78" s="24"/>
      <c r="S78" s="24"/>
      <c r="T78" s="24">
        <v>376.25</v>
      </c>
      <c r="U78" s="24">
        <v>257.25</v>
      </c>
      <c r="V78" s="24"/>
      <c r="W78" s="24"/>
      <c r="X78" s="24"/>
      <c r="Y78" s="7" t="s">
        <v>82</v>
      </c>
    </row>
    <row r="79" spans="16:25" ht="18">
      <c r="P79" s="23">
        <v>44487</v>
      </c>
      <c r="Q79" s="24">
        <f>SUM(R79:X79)</f>
        <v>358.21</v>
      </c>
      <c r="R79" s="24"/>
      <c r="S79" s="24"/>
      <c r="U79" s="24"/>
      <c r="V79" s="24"/>
      <c r="W79" s="24">
        <v>358.21</v>
      </c>
      <c r="X79" s="24"/>
      <c r="Y79" s="7" t="s">
        <v>129</v>
      </c>
    </row>
    <row r="80" spans="18:24" ht="18">
      <c r="R80" s="24"/>
      <c r="S80" s="24"/>
      <c r="U80" s="24"/>
      <c r="V80" s="24"/>
      <c r="W80" s="24"/>
      <c r="X80" s="24"/>
    </row>
    <row r="81" spans="16:24" ht="18">
      <c r="P81" s="9" t="s">
        <v>120</v>
      </c>
      <c r="Q81" s="24">
        <f>SUM(R81:X81)</f>
        <v>1516.71</v>
      </c>
      <c r="R81" s="24">
        <f aca="true" t="shared" si="16" ref="R81:X81">SUM(R77:R80)</f>
        <v>0</v>
      </c>
      <c r="S81" s="24">
        <f t="shared" si="16"/>
        <v>0</v>
      </c>
      <c r="T81" s="24">
        <f t="shared" si="16"/>
        <v>376.25</v>
      </c>
      <c r="U81" s="24">
        <f t="shared" si="16"/>
        <v>782.25</v>
      </c>
      <c r="V81" s="24">
        <f t="shared" si="16"/>
        <v>0</v>
      </c>
      <c r="W81" s="24">
        <f t="shared" si="16"/>
        <v>358.21</v>
      </c>
      <c r="X81" s="24">
        <f t="shared" si="16"/>
        <v>0</v>
      </c>
    </row>
    <row r="82" spans="16:24" ht="18">
      <c r="P82" s="9" t="s">
        <v>79</v>
      </c>
      <c r="Q82" s="46">
        <f>(Q81)-SUM(Q77:Q80)</f>
        <v>0</v>
      </c>
      <c r="R82" s="46">
        <f>Q81-L14</f>
        <v>0</v>
      </c>
      <c r="S82" s="24"/>
      <c r="U82" s="24"/>
      <c r="V82" s="24"/>
      <c r="W82" s="24"/>
      <c r="X82" s="24"/>
    </row>
    <row r="83" spans="16:25" ht="18">
      <c r="P83" s="41"/>
      <c r="Q83" s="42"/>
      <c r="R83" s="42"/>
      <c r="S83" s="42"/>
      <c r="T83" s="44"/>
      <c r="U83" s="42"/>
      <c r="V83" s="42"/>
      <c r="W83" s="42"/>
      <c r="X83" s="42"/>
      <c r="Y83" s="42"/>
    </row>
    <row r="84" spans="16:25" ht="18">
      <c r="P84" s="23">
        <v>44510</v>
      </c>
      <c r="Q84" s="24">
        <f aca="true" t="shared" si="17" ref="Q84:Q89">SUM(R84:X84)</f>
        <v>527.25</v>
      </c>
      <c r="R84" s="24"/>
      <c r="S84" s="24"/>
      <c r="T84" s="24">
        <v>311.75</v>
      </c>
      <c r="U84" s="24">
        <v>215.5</v>
      </c>
      <c r="V84" s="24"/>
      <c r="W84" s="24"/>
      <c r="X84" s="24"/>
      <c r="Y84" s="7" t="s">
        <v>82</v>
      </c>
    </row>
    <row r="85" spans="16:25" ht="18">
      <c r="P85" s="23">
        <v>44511</v>
      </c>
      <c r="Q85" s="24">
        <f t="shared" si="17"/>
        <v>225</v>
      </c>
      <c r="R85" s="24">
        <v>225</v>
      </c>
      <c r="S85" s="24"/>
      <c r="U85" s="24"/>
      <c r="V85" s="24"/>
      <c r="W85" s="24"/>
      <c r="X85" s="24"/>
      <c r="Y85" s="7" t="s">
        <v>105</v>
      </c>
    </row>
    <row r="86" spans="16:24" ht="18">
      <c r="P86" s="23"/>
      <c r="Q86" s="24">
        <f t="shared" si="17"/>
        <v>0</v>
      </c>
      <c r="R86" s="24"/>
      <c r="S86" s="24"/>
      <c r="U86" s="24"/>
      <c r="V86" s="24"/>
      <c r="W86" s="24"/>
      <c r="X86" s="24"/>
    </row>
    <row r="87" spans="16:24" ht="18">
      <c r="P87" s="23"/>
      <c r="Q87" s="24">
        <f t="shared" si="17"/>
        <v>0</v>
      </c>
      <c r="R87" s="24"/>
      <c r="S87" s="24"/>
      <c r="U87" s="24"/>
      <c r="V87" s="24"/>
      <c r="W87" s="24"/>
      <c r="X87" s="24"/>
    </row>
    <row r="88" spans="16:24" ht="18">
      <c r="P88" s="23"/>
      <c r="Q88" s="24">
        <f t="shared" si="17"/>
        <v>0</v>
      </c>
      <c r="R88" s="24"/>
      <c r="S88" s="24"/>
      <c r="U88" s="24"/>
      <c r="V88" s="24"/>
      <c r="W88" s="24"/>
      <c r="X88" s="24"/>
    </row>
    <row r="89" spans="16:24" ht="18">
      <c r="P89" s="23"/>
      <c r="Q89" s="24">
        <f t="shared" si="17"/>
        <v>0</v>
      </c>
      <c r="R89" s="24"/>
      <c r="S89" s="24"/>
      <c r="U89" s="24"/>
      <c r="V89" s="24"/>
      <c r="W89" s="24"/>
      <c r="X89" s="24"/>
    </row>
    <row r="90" spans="18:24" ht="18">
      <c r="R90" s="24"/>
      <c r="S90" s="24"/>
      <c r="U90" s="24"/>
      <c r="V90" s="24"/>
      <c r="W90" s="24"/>
      <c r="X90" s="24"/>
    </row>
    <row r="91" spans="16:24" ht="18">
      <c r="P91" s="9" t="s">
        <v>128</v>
      </c>
      <c r="Q91" s="24">
        <f>SUM(R91:X91)</f>
        <v>752.25</v>
      </c>
      <c r="R91" s="24">
        <f aca="true" t="shared" si="18" ref="R91:X91">SUM(R84:R90)</f>
        <v>225</v>
      </c>
      <c r="S91" s="24">
        <f t="shared" si="18"/>
        <v>0</v>
      </c>
      <c r="T91" s="24">
        <f t="shared" si="18"/>
        <v>311.75</v>
      </c>
      <c r="U91" s="24">
        <f t="shared" si="18"/>
        <v>215.5</v>
      </c>
      <c r="V91" s="24">
        <f t="shared" si="18"/>
        <v>0</v>
      </c>
      <c r="W91" s="24">
        <f t="shared" si="18"/>
        <v>0</v>
      </c>
      <c r="X91" s="24">
        <f t="shared" si="18"/>
        <v>0</v>
      </c>
    </row>
    <row r="92" spans="16:24" ht="18">
      <c r="P92" s="9" t="s">
        <v>79</v>
      </c>
      <c r="Q92" s="46">
        <f>(Q91)-SUM(Q84:Q90)</f>
        <v>0</v>
      </c>
      <c r="R92" s="46">
        <f>Q91-M14</f>
        <v>0</v>
      </c>
      <c r="S92" s="24"/>
      <c r="U92" s="24"/>
      <c r="V92" s="24"/>
      <c r="W92" s="24"/>
      <c r="X92" s="24"/>
    </row>
    <row r="93" spans="16:25" ht="18">
      <c r="P93" s="41"/>
      <c r="Q93" s="42"/>
      <c r="R93" s="42"/>
      <c r="S93" s="42"/>
      <c r="T93" s="44"/>
      <c r="U93" s="42"/>
      <c r="V93" s="42"/>
      <c r="W93" s="42"/>
      <c r="X93" s="42"/>
      <c r="Y93" s="42"/>
    </row>
  </sheetData>
  <sheetProtection/>
  <printOptions/>
  <pageMargins left="0.75" right="0.75" top="1" bottom="1" header="0.5" footer="0.5"/>
  <pageSetup orientation="portrait" scale="86"/>
  <rowBreaks count="1" manualBreakCount="1">
    <brk id="44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2.28125" style="0" customWidth="1"/>
  </cols>
  <sheetData>
    <row r="2" ht="15.75">
      <c r="A2" s="52">
        <v>60000</v>
      </c>
    </row>
    <row r="3" spans="2:4" ht="12.75">
      <c r="B3" s="50">
        <v>0.003</v>
      </c>
      <c r="C3" s="50">
        <v>0.04</v>
      </c>
      <c r="D3" t="s">
        <v>127</v>
      </c>
    </row>
    <row r="4" spans="2:3" ht="12.75">
      <c r="B4" s="50"/>
      <c r="C4" s="50"/>
    </row>
    <row r="5" spans="1:3" ht="12.75">
      <c r="A5" t="s">
        <v>121</v>
      </c>
      <c r="B5" s="49">
        <f>B3*A2</f>
        <v>180</v>
      </c>
      <c r="C5" s="49">
        <f>C3*A2</f>
        <v>2400</v>
      </c>
    </row>
    <row r="6" spans="1:4" ht="12.75">
      <c r="A6" t="s">
        <v>126</v>
      </c>
      <c r="B6" s="49">
        <f>B5+A2</f>
        <v>60180</v>
      </c>
      <c r="C6" s="49">
        <f>C5+A2</f>
        <v>62400</v>
      </c>
      <c r="D6" s="51">
        <f>C6-B6</f>
        <v>2220</v>
      </c>
    </row>
    <row r="7" spans="2:3" ht="12.75">
      <c r="B7" s="49"/>
      <c r="C7" s="49"/>
    </row>
    <row r="8" spans="1:3" ht="12.75">
      <c r="A8" t="s">
        <v>122</v>
      </c>
      <c r="B8" s="49">
        <f>$B$3*(B6)</f>
        <v>180.54</v>
      </c>
      <c r="C8" s="49">
        <f>$C$3*(C6)</f>
        <v>2496</v>
      </c>
    </row>
    <row r="9" spans="1:4" ht="12.75">
      <c r="A9" t="s">
        <v>126</v>
      </c>
      <c r="B9" s="49">
        <f>B8+B6</f>
        <v>60360.54</v>
      </c>
      <c r="C9" s="49">
        <f>C8+C6</f>
        <v>64896</v>
      </c>
      <c r="D9" s="51">
        <f>C9-B9</f>
        <v>4535.459999999999</v>
      </c>
    </row>
    <row r="10" spans="2:3" ht="12.75">
      <c r="B10" s="49"/>
      <c r="C10" s="49"/>
    </row>
    <row r="11" spans="1:3" ht="12.75">
      <c r="A11" t="s">
        <v>123</v>
      </c>
      <c r="B11" s="49">
        <f>$B$3*(B9)</f>
        <v>181.08162000000002</v>
      </c>
      <c r="C11" s="49">
        <f>$C$3*(C9)</f>
        <v>2595.84</v>
      </c>
    </row>
    <row r="12" spans="2:4" ht="12.75">
      <c r="B12" s="49">
        <f>B11+B9</f>
        <v>60541.62162</v>
      </c>
      <c r="C12" s="49">
        <f>C11+C9</f>
        <v>67491.84</v>
      </c>
      <c r="D12" s="51">
        <f>C12-B12</f>
        <v>6950.218379999998</v>
      </c>
    </row>
    <row r="13" spans="2:3" ht="12.75">
      <c r="B13" s="49"/>
      <c r="C13" s="49"/>
    </row>
    <row r="14" spans="1:3" ht="12.75">
      <c r="A14" t="s">
        <v>124</v>
      </c>
      <c r="B14" s="49">
        <f>$B$3*(B12)</f>
        <v>181.62486486</v>
      </c>
      <c r="C14" s="49">
        <f>$C$3*(C12)</f>
        <v>2699.6736</v>
      </c>
    </row>
    <row r="15" spans="2:4" ht="12.75">
      <c r="B15" s="49">
        <f>B14+B12</f>
        <v>60723.24648486</v>
      </c>
      <c r="C15" s="49">
        <f>C14+C12</f>
        <v>70191.51359999999</v>
      </c>
      <c r="D15" s="51">
        <f>C15-B15</f>
        <v>9468.267115139992</v>
      </c>
    </row>
    <row r="16" spans="2:3" ht="12.75">
      <c r="B16" s="49"/>
      <c r="C16" s="49"/>
    </row>
    <row r="17" spans="1:3" ht="12.75">
      <c r="A17" t="s">
        <v>125</v>
      </c>
      <c r="B17" s="49">
        <f>$B$3*(B15)</f>
        <v>182.16973945458</v>
      </c>
      <c r="C17" s="49">
        <f>$C$3*(C15)</f>
        <v>2807.660544</v>
      </c>
    </row>
    <row r="18" spans="2:4" ht="12.75">
      <c r="B18" s="49">
        <f>B17+B15</f>
        <v>60905.41622431458</v>
      </c>
      <c r="C18" s="49">
        <f>C17+C15</f>
        <v>72999.17414399999</v>
      </c>
      <c r="D18" s="51">
        <f>C18-B18</f>
        <v>12093.757919685413</v>
      </c>
    </row>
    <row r="19" spans="2:3" ht="12.75">
      <c r="B19" s="49"/>
      <c r="C19" s="49"/>
    </row>
    <row r="20" ht="12.75">
      <c r="B20" s="51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2021-11-11T19:39:13Z</cp:lastPrinted>
  <dcterms:created xsi:type="dcterms:W3CDTF">2003-01-21T00:34:03Z</dcterms:created>
  <dcterms:modified xsi:type="dcterms:W3CDTF">2021-11-11T19:40:53Z</dcterms:modified>
  <cp:category/>
  <cp:version/>
  <cp:contentType/>
  <cp:contentStatus/>
</cp:coreProperties>
</file>