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485" windowWidth="27075" windowHeight="16485" activeTab="0"/>
  </bookViews>
  <sheets>
    <sheet name="Fin. Statement" sheetId="1" r:id="rId1"/>
    <sheet name="Revenue" sheetId="2" r:id="rId2"/>
    <sheet name="Expenses" sheetId="3" r:id="rId3"/>
  </sheets>
  <definedNames>
    <definedName name="_xlnm.Print_Area" localSheetId="0">'Fin. Statement'!$A$1:$I$56</definedName>
  </definedNames>
  <calcPr fullCalcOnLoad="1"/>
</workbook>
</file>

<file path=xl/sharedStrings.xml><?xml version="1.0" encoding="utf-8"?>
<sst xmlns="http://schemas.openxmlformats.org/spreadsheetml/2006/main" count="201" uniqueCount="123">
  <si>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</si>
  <si>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</si>
  <si>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</si>
  <si>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</si>
  <si>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</si>
  <si>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</si>
  <si>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</si>
  <si>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</si>
  <si>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</si>
  <si>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</si>
  <si>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</si>
  <si>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</si>
  <si>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</si>
  <si>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</si>
  <si>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</si>
  <si>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</si>
  <si>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</si>
  <si>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</si>
  <si>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</si>
  <si>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</si>
  <si>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</si>
  <si>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</si>
  <si>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</si>
  <si>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</si>
  <si>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</si>
  <si>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</si>
  <si>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</si>
  <si>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</si>
  <si>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</si>
  <si>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</si>
  <si>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</si>
  <si>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</si>
  <si>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</si>
  <si>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</si>
  <si>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</si>
  <si>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</si>
  <si>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Revenues</t>
  </si>
  <si>
    <t>Member Dues</t>
  </si>
  <si>
    <t>Other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</si>
  <si>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</si>
  <si>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</si>
  <si>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</si>
  <si>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</si>
  <si>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</si>
  <si>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</si>
  <si>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</si>
  <si>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</si>
  <si>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</si>
  <si>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</si>
  <si>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</si>
  <si>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</si>
  <si>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</si>
  <si>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</si>
  <si>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</si>
  <si>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</si>
  <si>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</si>
  <si>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</si>
  <si>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</si>
  <si>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</si>
  <si>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</si>
  <si>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</si>
  <si>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</si>
  <si>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</si>
  <si>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</si>
  <si>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</si>
  <si>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</si>
  <si>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Date Paid</t>
  </si>
  <si>
    <t>Total January</t>
  </si>
  <si>
    <t>PayPal</t>
  </si>
  <si>
    <t>RMCU Savings</t>
  </si>
  <si>
    <t>Valley Bank Checking Account</t>
  </si>
  <si>
    <t>NA</t>
  </si>
  <si>
    <t>2020 Actual</t>
  </si>
  <si>
    <t>Total February</t>
  </si>
  <si>
    <t>Total 2020 New Investments</t>
  </si>
  <si>
    <t>RMCU Money Market (.1%)</t>
  </si>
  <si>
    <t>2021  Financial Report</t>
  </si>
  <si>
    <t>Budget Approved: January 19, 2021</t>
  </si>
  <si>
    <t>2021 Actual</t>
  </si>
  <si>
    <t>2021 Budget</t>
  </si>
  <si>
    <t>Totals</t>
  </si>
  <si>
    <t>Quarterly Death Index, DPHHS</t>
  </si>
  <si>
    <t>Traveler's Ins.</t>
  </si>
  <si>
    <t>Check (SB "0")</t>
  </si>
  <si>
    <t>PayPal. Note that this is the sum of three deposits, 2/04+2/04+2/05.</t>
  </si>
  <si>
    <t>RVA</t>
  </si>
  <si>
    <t>CMS Monthly</t>
  </si>
  <si>
    <t>Action Print</t>
  </si>
  <si>
    <t>PayPal + Credit Card Fees</t>
  </si>
  <si>
    <t>PayPal + Credit Card</t>
  </si>
  <si>
    <t>Found receipt and reversed charge from 2/12 bank letter</t>
  </si>
  <si>
    <t>Bank letter re: addition error (reversed charge 2/22)</t>
  </si>
  <si>
    <t>Innovative Solutions Group</t>
  </si>
  <si>
    <t>Total March</t>
  </si>
  <si>
    <t>MT Newspaper Association</t>
  </si>
  <si>
    <t>Total April</t>
  </si>
  <si>
    <t>Total May</t>
  </si>
  <si>
    <t>BKBH (2nd Payment Current Session)</t>
  </si>
  <si>
    <t>BKBH (3rd Payment Current Session)</t>
  </si>
  <si>
    <t>BKBH ($2,500 for Current Session + $4,500 for CY2020 committee work)</t>
  </si>
  <si>
    <t>BKBH (Final Payment Current Session)</t>
  </si>
  <si>
    <t>PO Box Fee</t>
  </si>
  <si>
    <t>Total June</t>
  </si>
  <si>
    <t>Reimburse Driggers for 2 years SOS and trial PayPal</t>
  </si>
  <si>
    <t/>
  </si>
  <si>
    <t>PayPal. Note that the $20 "donation" was loaned by J. Driggers to test credit card payment. Reimbursed by check 2257.</t>
  </si>
  <si>
    <t>N/A</t>
  </si>
  <si>
    <t>Moved $10,000 from checking to RMCU CD</t>
  </si>
  <si>
    <t>2021 New Investments</t>
  </si>
  <si>
    <t>Tell Media for video production</t>
  </si>
  <si>
    <t>BKBH for work post session</t>
  </si>
  <si>
    <t>Report Date:  Sept 21, 2021</t>
  </si>
  <si>
    <t># 1 CD RMCU 36 mo  02/25/22 (3.0%)</t>
  </si>
  <si>
    <t># 2 CD Stockman 36 mo  01/29/23 (2.0%)</t>
  </si>
  <si>
    <t>To CD#1 -  CD RMCU 36 mo  07/23/21</t>
  </si>
  <si>
    <t>To CD#1 - CD RMCU 24 mo 02/25/21</t>
  </si>
  <si>
    <t>6/22 - From checking to RMCU CD#1</t>
  </si>
  <si>
    <t>Total July</t>
  </si>
  <si>
    <t>*Note that Pay Pal deposits are entered w/o fees. Fees are entered as expenses.</t>
  </si>
  <si>
    <t>Total August</t>
  </si>
  <si>
    <t>Action Print Newsletter</t>
  </si>
  <si>
    <t>Tell Media Final Payment</t>
  </si>
  <si>
    <t>Total September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</si>
</sst>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_([$$-409]* #,##0.00_);_([$$-409]* \(#,##0.00\);_([$$-409]* &quot;-&quot;??_);_(@_)"/>
    <numFmt numFmtId="190" formatCode="[$-409]dddd\,\ mmmm\ d\,\ yyyy"/>
    <numFmt numFmtId="191" formatCode="[$-409]h:mm:ss\ AM/PM"/>
    <numFmt numFmtId="192" formatCode="&quot;$&quot;#,##0.000"/>
    <numFmt numFmtId="193" formatCode="&quot;$&quot;#,##0.0000"/>
    <numFmt numFmtId="194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7" fillId="0" borderId="0" xfId="59" applyNumberFormat="1" applyFont="1" applyBorder="1" applyAlignment="1">
      <alignment/>
    </xf>
    <xf numFmtId="182" fontId="7" fillId="0" borderId="10" xfId="59" applyNumberFormat="1" applyFont="1" applyBorder="1" applyAlignment="1">
      <alignment/>
    </xf>
    <xf numFmtId="182" fontId="7" fillId="0" borderId="0" xfId="59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11" xfId="59" applyNumberFormat="1" applyFont="1" applyBorder="1" applyAlignment="1">
      <alignment/>
    </xf>
    <xf numFmtId="15" fontId="10" fillId="0" borderId="0" xfId="0" applyNumberFormat="1" applyFont="1" applyFill="1" applyBorder="1" applyAlignment="1" applyProtection="1">
      <alignment/>
      <protection locked="0"/>
    </xf>
    <xf numFmtId="182" fontId="7" fillId="0" borderId="12" xfId="42" applyNumberFormat="1" applyFont="1" applyFill="1" applyBorder="1" applyAlignment="1" applyProtection="1">
      <alignment/>
      <protection locked="0"/>
    </xf>
    <xf numFmtId="9" fontId="7" fillId="0" borderId="12" xfId="59" applyFont="1" applyBorder="1" applyAlignment="1">
      <alignment/>
    </xf>
    <xf numFmtId="6" fontId="7" fillId="0" borderId="12" xfId="59" applyNumberFormat="1" applyFont="1" applyBorder="1" applyAlignment="1">
      <alignment/>
    </xf>
    <xf numFmtId="182" fontId="7" fillId="0" borderId="12" xfId="0" applyNumberFormat="1" applyFont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5" fontId="7" fillId="0" borderId="0" xfId="42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2" fontId="7" fillId="0" borderId="0" xfId="42" applyNumberFormat="1" applyFont="1" applyBorder="1" applyAlignment="1">
      <alignment horizontal="right"/>
    </xf>
    <xf numFmtId="182" fontId="7" fillId="0" borderId="12" xfId="59" applyNumberFormat="1" applyFont="1" applyBorder="1" applyAlignment="1">
      <alignment/>
    </xf>
    <xf numFmtId="5" fontId="7" fillId="0" borderId="0" xfId="59" applyNumberFormat="1" applyFont="1" applyBorder="1" applyAlignment="1">
      <alignment/>
    </xf>
    <xf numFmtId="182" fontId="10" fillId="0" borderId="0" xfId="0" applyNumberFormat="1" applyFont="1" applyFill="1" applyBorder="1" applyAlignment="1" applyProtection="1">
      <alignment horizontal="center"/>
      <protection locked="0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8" fillId="0" borderId="0" xfId="44" applyFont="1" applyFill="1" applyBorder="1" applyAlignment="1" applyProtection="1">
      <alignment horizontal="center"/>
      <protection locked="0"/>
    </xf>
    <xf numFmtId="6" fontId="8" fillId="0" borderId="0" xfId="44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 horizontal="center"/>
    </xf>
    <xf numFmtId="5" fontId="7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22">
      <selection activeCell="E56" sqref="E56"/>
    </sheetView>
  </sheetViews>
  <sheetFormatPr defaultColWidth="11.421875" defaultRowHeight="12.75"/>
  <cols>
    <col min="1" max="2" width="3.00390625" style="1" customWidth="1"/>
    <col min="3" max="3" width="40.140625" style="1" customWidth="1"/>
    <col min="4" max="5" width="17.28125" style="1" customWidth="1"/>
    <col min="6" max="6" width="15.421875" style="1" customWidth="1"/>
    <col min="7" max="8" width="17.28125" style="1" customWidth="1"/>
    <col min="9" max="9" width="17.28125" style="90" customWidth="1"/>
    <col min="10" max="10" width="17.28125" style="1" customWidth="1"/>
    <col min="11" max="11" width="17.28125" style="0" customWidth="1"/>
  </cols>
  <sheetData>
    <row r="1" spans="1:10" ht="18">
      <c r="A1" s="4"/>
      <c r="B1" s="19" t="s">
        <v>42</v>
      </c>
      <c r="C1" s="20"/>
      <c r="D1" s="4"/>
      <c r="E1" s="4"/>
      <c r="F1" s="4"/>
      <c r="G1" s="4"/>
      <c r="H1" s="4"/>
      <c r="I1" s="80"/>
      <c r="J1" s="4"/>
    </row>
    <row r="2" spans="1:10" ht="18">
      <c r="A2" s="4"/>
      <c r="B2" s="19" t="s">
        <v>76</v>
      </c>
      <c r="C2" s="20"/>
      <c r="E2" s="4"/>
      <c r="F2" s="4"/>
      <c r="G2" s="4"/>
      <c r="H2" s="4"/>
      <c r="I2" s="80"/>
      <c r="J2" s="4"/>
    </row>
    <row r="3" spans="1:10" ht="18">
      <c r="A3" s="4"/>
      <c r="B3" s="119" t="s">
        <v>77</v>
      </c>
      <c r="C3" s="20"/>
      <c r="D3" s="4"/>
      <c r="E3" s="4"/>
      <c r="F3" s="4"/>
      <c r="G3" s="4"/>
      <c r="H3" s="4"/>
      <c r="I3" s="80"/>
      <c r="J3" s="4"/>
    </row>
    <row r="4" spans="1:10" ht="18" customHeight="1">
      <c r="A4" s="4"/>
      <c r="B4" s="110" t="s">
        <v>111</v>
      </c>
      <c r="C4" s="20"/>
      <c r="D4" s="4"/>
      <c r="E4" s="4"/>
      <c r="F4" s="4"/>
      <c r="G4" s="4"/>
      <c r="H4" s="4"/>
      <c r="I4" s="80"/>
      <c r="J4" s="4"/>
    </row>
    <row r="5" spans="1:10" ht="12.75" customHeight="1">
      <c r="A5" s="4"/>
      <c r="B5" s="5"/>
      <c r="C5" s="4"/>
      <c r="D5" s="4"/>
      <c r="E5" s="4"/>
      <c r="F5" s="4"/>
      <c r="G5" s="4"/>
      <c r="H5" s="4"/>
      <c r="I5" s="80"/>
      <c r="J5" s="4"/>
    </row>
    <row r="6" spans="1:11" s="3" customFormat="1" ht="30" customHeight="1">
      <c r="A6" s="23" t="s">
        <v>36</v>
      </c>
      <c r="B6" s="24"/>
      <c r="C6" s="24"/>
      <c r="D6" s="142" t="s">
        <v>78</v>
      </c>
      <c r="E6" s="142" t="s">
        <v>79</v>
      </c>
      <c r="F6" s="12" t="s">
        <v>50</v>
      </c>
      <c r="G6" s="12" t="s">
        <v>72</v>
      </c>
      <c r="H6" s="143" t="s">
        <v>60</v>
      </c>
      <c r="I6" s="143" t="s">
        <v>59</v>
      </c>
      <c r="J6" s="142" t="s">
        <v>10</v>
      </c>
      <c r="K6" s="142" t="s">
        <v>11</v>
      </c>
    </row>
    <row r="7" spans="1:11" ht="15" customHeight="1">
      <c r="A7" s="20"/>
      <c r="B7" s="20"/>
      <c r="C7" s="20"/>
      <c r="D7" s="6"/>
      <c r="E7" s="6"/>
      <c r="F7" s="13"/>
      <c r="G7" s="13"/>
      <c r="H7" s="13"/>
      <c r="I7" s="81"/>
      <c r="J7" s="6"/>
      <c r="K7" s="13"/>
    </row>
    <row r="8" spans="1:11" ht="20.25">
      <c r="A8" s="20"/>
      <c r="B8" s="19" t="s">
        <v>37</v>
      </c>
      <c r="C8" s="20"/>
      <c r="D8" s="6"/>
      <c r="E8" s="6"/>
      <c r="F8" s="13"/>
      <c r="G8" s="13"/>
      <c r="H8" s="13"/>
      <c r="I8" s="81"/>
      <c r="J8" s="6"/>
      <c r="K8" s="13"/>
    </row>
    <row r="9" spans="1:11" ht="20.25">
      <c r="A9" s="20"/>
      <c r="B9" s="20"/>
      <c r="C9" s="20" t="s">
        <v>16</v>
      </c>
      <c r="D9" s="36">
        <f>Revenue!B4</f>
        <v>28019</v>
      </c>
      <c r="E9" s="36">
        <v>20000</v>
      </c>
      <c r="F9" s="14">
        <f>D9/E9</f>
        <v>1.40095</v>
      </c>
      <c r="G9" s="114">
        <v>17658</v>
      </c>
      <c r="H9" s="114">
        <v>32979</v>
      </c>
      <c r="I9" s="82">
        <v>25119</v>
      </c>
      <c r="J9" s="46">
        <v>23517</v>
      </c>
      <c r="K9" s="46">
        <v>27345</v>
      </c>
    </row>
    <row r="10" spans="1:11" ht="20.25">
      <c r="A10" s="20"/>
      <c r="B10" s="20"/>
      <c r="C10" s="20" t="s">
        <v>49</v>
      </c>
      <c r="D10" s="37">
        <f>Revenue!B5</f>
        <v>8175</v>
      </c>
      <c r="E10" s="37">
        <v>7500</v>
      </c>
      <c r="F10" s="15">
        <f>D10/E10</f>
        <v>1.09</v>
      </c>
      <c r="G10" s="115">
        <v>7175</v>
      </c>
      <c r="H10" s="115">
        <v>11670</v>
      </c>
      <c r="I10" s="83">
        <v>13400</v>
      </c>
      <c r="J10" s="53">
        <v>9200</v>
      </c>
      <c r="K10" s="53">
        <v>10000</v>
      </c>
    </row>
    <row r="11" spans="1:11" ht="20.25">
      <c r="A11" s="20"/>
      <c r="B11" s="20"/>
      <c r="C11" s="95" t="s">
        <v>61</v>
      </c>
      <c r="D11" s="38">
        <f>SUM(D9:D10)</f>
        <v>36194</v>
      </c>
      <c r="E11" s="38">
        <f>SUM(E9:E10)</f>
        <v>27500</v>
      </c>
      <c r="F11" s="14">
        <f>D11/E11</f>
        <v>1.3161454545454545</v>
      </c>
      <c r="G11" s="114">
        <v>24833</v>
      </c>
      <c r="H11" s="82">
        <f>SUM(H9:H10)</f>
        <v>44649</v>
      </c>
      <c r="I11" s="82">
        <f>SUM(I9:I10)</f>
        <v>38519</v>
      </c>
      <c r="J11" s="54">
        <v>32717</v>
      </c>
      <c r="K11" s="54">
        <v>37345</v>
      </c>
    </row>
    <row r="12" spans="1:11" ht="20.25">
      <c r="A12" s="20"/>
      <c r="B12" s="19" t="s">
        <v>38</v>
      </c>
      <c r="C12" s="20"/>
      <c r="D12" s="36"/>
      <c r="E12" s="39"/>
      <c r="F12" s="13"/>
      <c r="G12" s="46"/>
      <c r="H12" s="46"/>
      <c r="I12" s="81"/>
      <c r="J12" s="46"/>
      <c r="K12" s="46"/>
    </row>
    <row r="13" spans="1:11" ht="20.25">
      <c r="A13" s="20"/>
      <c r="B13" s="19"/>
      <c r="C13" s="20" t="s">
        <v>53</v>
      </c>
      <c r="D13" s="36">
        <f>Revenue!B8</f>
        <v>3960</v>
      </c>
      <c r="E13" s="38">
        <v>2500</v>
      </c>
      <c r="F13" s="14">
        <f>D13/E13</f>
        <v>1.584</v>
      </c>
      <c r="G13" s="114">
        <v>2316</v>
      </c>
      <c r="H13" s="114">
        <v>3346</v>
      </c>
      <c r="I13" s="82">
        <v>1754</v>
      </c>
      <c r="J13" s="46">
        <v>3967</v>
      </c>
      <c r="K13" s="46">
        <v>3061</v>
      </c>
    </row>
    <row r="14" spans="1:11" ht="20.25">
      <c r="A14" s="20"/>
      <c r="B14" s="19"/>
      <c r="C14" s="20" t="s">
        <v>52</v>
      </c>
      <c r="D14" s="40"/>
      <c r="E14" s="39"/>
      <c r="F14" s="16"/>
      <c r="G14" s="116"/>
      <c r="H14" s="116"/>
      <c r="I14" s="84"/>
      <c r="J14" s="55"/>
      <c r="K14" s="55"/>
    </row>
    <row r="15" spans="1:11" ht="20.25">
      <c r="A15" s="20"/>
      <c r="B15" s="20"/>
      <c r="C15" s="95" t="s">
        <v>62</v>
      </c>
      <c r="D15" s="120">
        <f>SUM(D13:D14)</f>
        <v>3960</v>
      </c>
      <c r="E15" s="120">
        <f>SUM(E13:E14)</f>
        <v>2500</v>
      </c>
      <c r="F15" s="121">
        <f>D15/E15</f>
        <v>1.584</v>
      </c>
      <c r="G15" s="137">
        <v>2316</v>
      </c>
      <c r="H15" s="122">
        <f>SUM(H13:H14)</f>
        <v>3346</v>
      </c>
      <c r="I15" s="122">
        <f>SUM(I13:I14)</f>
        <v>1754</v>
      </c>
      <c r="J15" s="123">
        <v>4890.6</v>
      </c>
      <c r="K15" s="123">
        <v>3538.24</v>
      </c>
    </row>
    <row r="16" spans="1:11" ht="21" thickBot="1">
      <c r="A16" s="20"/>
      <c r="B16" s="20"/>
      <c r="C16" s="20"/>
      <c r="D16" s="41"/>
      <c r="E16" s="41"/>
      <c r="F16" s="17"/>
      <c r="G16" s="117"/>
      <c r="H16" s="117"/>
      <c r="I16" s="85"/>
      <c r="J16" s="56"/>
      <c r="K16" s="56"/>
    </row>
    <row r="17" spans="1:11" ht="20.25">
      <c r="A17" s="20"/>
      <c r="B17" s="20"/>
      <c r="C17" s="26" t="s">
        <v>48</v>
      </c>
      <c r="D17" s="45">
        <f>D11+D15</f>
        <v>40154</v>
      </c>
      <c r="E17" s="45">
        <f>E11+E15</f>
        <v>30000</v>
      </c>
      <c r="F17" s="14">
        <f>D17/E17</f>
        <v>1.3384666666666667</v>
      </c>
      <c r="G17" s="114">
        <v>27149</v>
      </c>
      <c r="H17" s="45">
        <f>H11+H15</f>
        <v>47995</v>
      </c>
      <c r="I17" s="45">
        <f>I11+I15</f>
        <v>40273</v>
      </c>
      <c r="J17" s="57">
        <v>37607.6</v>
      </c>
      <c r="K17" s="57">
        <v>40883.24</v>
      </c>
    </row>
    <row r="18" spans="1:11" ht="20.25">
      <c r="A18" s="20"/>
      <c r="B18" s="20"/>
      <c r="C18" s="19"/>
      <c r="D18" s="36"/>
      <c r="E18" s="42"/>
      <c r="F18" s="13"/>
      <c r="G18" s="46"/>
      <c r="H18" s="46"/>
      <c r="I18" s="81"/>
      <c r="J18" s="46"/>
      <c r="K18" s="46"/>
    </row>
    <row r="19" spans="1:11" ht="20.25">
      <c r="A19" s="19" t="s">
        <v>39</v>
      </c>
      <c r="B19" s="20"/>
      <c r="C19" s="20"/>
      <c r="D19" s="36"/>
      <c r="E19" s="39"/>
      <c r="F19" s="13"/>
      <c r="G19" s="46"/>
      <c r="H19" s="46"/>
      <c r="I19" s="81"/>
      <c r="J19" s="46"/>
      <c r="K19" s="46"/>
    </row>
    <row r="20" spans="1:11" ht="20.25">
      <c r="A20" s="20"/>
      <c r="B20" s="20"/>
      <c r="C20" s="25"/>
      <c r="D20" s="36"/>
      <c r="E20" s="43"/>
      <c r="F20" s="13"/>
      <c r="G20" s="46"/>
      <c r="H20" s="46"/>
      <c r="I20" s="81"/>
      <c r="J20" s="46"/>
      <c r="K20" s="46"/>
    </row>
    <row r="21" spans="1:11" ht="20.25">
      <c r="A21" s="20"/>
      <c r="B21" s="19" t="s">
        <v>45</v>
      </c>
      <c r="C21" s="20"/>
      <c r="D21" s="36">
        <f>Expenses!B4</f>
        <v>15199.02</v>
      </c>
      <c r="E21" s="38">
        <f>12500+4500</f>
        <v>17000</v>
      </c>
      <c r="F21" s="14">
        <f>D21/E21</f>
        <v>0.8940600000000001</v>
      </c>
      <c r="G21" s="114">
        <v>8344.6</v>
      </c>
      <c r="H21" s="114">
        <v>10000</v>
      </c>
      <c r="I21" s="82">
        <v>0</v>
      </c>
      <c r="J21" s="46">
        <v>10042.45</v>
      </c>
      <c r="K21" s="46">
        <v>0</v>
      </c>
    </row>
    <row r="22" spans="1:11" ht="20.25">
      <c r="A22" s="20"/>
      <c r="B22" s="19" t="s">
        <v>43</v>
      </c>
      <c r="C22" s="20"/>
      <c r="D22" s="36">
        <f>Expenses!B5</f>
        <v>2117.23</v>
      </c>
      <c r="E22" s="38">
        <v>2500</v>
      </c>
      <c r="F22" s="14">
        <f>D22/E22</f>
        <v>0.846892</v>
      </c>
      <c r="G22" s="114">
        <v>2126.18</v>
      </c>
      <c r="H22" s="114">
        <v>3526</v>
      </c>
      <c r="I22" s="82">
        <v>1811</v>
      </c>
      <c r="J22" s="46">
        <v>4766.68</v>
      </c>
      <c r="K22" s="46">
        <v>2663.47</v>
      </c>
    </row>
    <row r="23" spans="1:11" ht="20.25">
      <c r="A23" s="20"/>
      <c r="B23" s="19" t="s">
        <v>54</v>
      </c>
      <c r="C23" s="20"/>
      <c r="D23" s="36">
        <f>Expenses!B6</f>
        <v>10268.18</v>
      </c>
      <c r="E23" s="38">
        <v>10000</v>
      </c>
      <c r="F23" s="14">
        <f>D23/E23</f>
        <v>1.026818</v>
      </c>
      <c r="G23" s="114">
        <v>8854.34</v>
      </c>
      <c r="H23" s="114">
        <v>12456</v>
      </c>
      <c r="I23" s="82">
        <v>7519</v>
      </c>
      <c r="J23" s="46">
        <v>7349.1</v>
      </c>
      <c r="K23" s="46">
        <v>7297.13</v>
      </c>
    </row>
    <row r="24" spans="1:11" ht="20.25">
      <c r="A24" s="20"/>
      <c r="B24" s="19" t="s">
        <v>40</v>
      </c>
      <c r="C24" s="20"/>
      <c r="D24" s="36"/>
      <c r="E24" s="38"/>
      <c r="F24" s="16"/>
      <c r="G24" s="116"/>
      <c r="H24" s="116"/>
      <c r="I24" s="84"/>
      <c r="J24" s="46"/>
      <c r="K24" s="46"/>
    </row>
    <row r="25" spans="1:11" ht="20.25">
      <c r="A25" s="20"/>
      <c r="B25" s="20"/>
      <c r="C25" s="20" t="s">
        <v>51</v>
      </c>
      <c r="D25" s="36">
        <f>Expenses!B8</f>
        <v>2865.75</v>
      </c>
      <c r="E25" s="38">
        <v>3800</v>
      </c>
      <c r="F25" s="14">
        <f>D25/E25</f>
        <v>0.7541447368421053</v>
      </c>
      <c r="G25" s="114">
        <v>3604.25</v>
      </c>
      <c r="H25" s="114">
        <v>3884</v>
      </c>
      <c r="I25" s="82">
        <v>3408</v>
      </c>
      <c r="J25" s="46">
        <v>1764.75</v>
      </c>
      <c r="K25" s="46">
        <v>1862.25</v>
      </c>
    </row>
    <row r="26" spans="1:11" ht="20.25">
      <c r="A26" s="20"/>
      <c r="B26" s="20"/>
      <c r="C26" s="20" t="s">
        <v>44</v>
      </c>
      <c r="D26" s="36">
        <f>Expenses!B9</f>
        <v>153</v>
      </c>
      <c r="E26" s="38">
        <v>153</v>
      </c>
      <c r="F26" s="14">
        <f>D26/E26</f>
        <v>1</v>
      </c>
      <c r="G26" s="114">
        <v>153</v>
      </c>
      <c r="H26" s="114">
        <v>0</v>
      </c>
      <c r="I26" s="82">
        <v>153</v>
      </c>
      <c r="J26" s="46">
        <v>306</v>
      </c>
      <c r="K26" s="46">
        <v>148</v>
      </c>
    </row>
    <row r="27" spans="1:11" ht="20.25">
      <c r="A27" s="20"/>
      <c r="B27" s="20"/>
      <c r="C27" s="96" t="s">
        <v>63</v>
      </c>
      <c r="D27" s="36">
        <f>Expenses!B10</f>
        <v>0</v>
      </c>
      <c r="E27" s="38">
        <v>800</v>
      </c>
      <c r="F27" s="14">
        <f>D27/E27</f>
        <v>0</v>
      </c>
      <c r="G27" s="114">
        <v>0</v>
      </c>
      <c r="H27" s="114">
        <v>744</v>
      </c>
      <c r="I27" s="97" t="s">
        <v>64</v>
      </c>
      <c r="J27" s="97" t="s">
        <v>64</v>
      </c>
      <c r="K27" s="97" t="s">
        <v>64</v>
      </c>
    </row>
    <row r="28" spans="1:11" ht="20.25">
      <c r="A28" s="20"/>
      <c r="B28" s="20"/>
      <c r="C28" s="20" t="s">
        <v>88</v>
      </c>
      <c r="D28" s="37">
        <f>Expenses!B11</f>
        <v>116.76999999999998</v>
      </c>
      <c r="E28" s="44">
        <v>200</v>
      </c>
      <c r="F28" s="15">
        <f>D28/E28</f>
        <v>0.5838499999999999</v>
      </c>
      <c r="G28" s="115">
        <v>100.94999999999999</v>
      </c>
      <c r="H28" s="115">
        <v>115</v>
      </c>
      <c r="I28" s="83">
        <v>92</v>
      </c>
      <c r="J28" s="53">
        <v>212.45</v>
      </c>
      <c r="K28" s="53">
        <v>257.74</v>
      </c>
    </row>
    <row r="29" spans="1:11" ht="20.25">
      <c r="A29" s="20"/>
      <c r="B29" s="20"/>
      <c r="C29" s="25" t="s">
        <v>18</v>
      </c>
      <c r="D29" s="38">
        <f>SUM(D25:D28)</f>
        <v>3135.52</v>
      </c>
      <c r="E29" s="38">
        <f>SUM(E25:E28)</f>
        <v>4953</v>
      </c>
      <c r="F29" s="14">
        <f>D29/E29</f>
        <v>0.6330547143145568</v>
      </c>
      <c r="G29" s="114">
        <v>3858.2</v>
      </c>
      <c r="H29" s="38">
        <f>SUM(H25:H28)</f>
        <v>4743</v>
      </c>
      <c r="I29" s="38">
        <f>SUM(I25:I28)</f>
        <v>3653</v>
      </c>
      <c r="J29" s="54">
        <v>2283.2</v>
      </c>
      <c r="K29" s="54">
        <v>2267.99</v>
      </c>
    </row>
    <row r="30" spans="1:11" ht="21" thickBot="1">
      <c r="A30" s="20"/>
      <c r="B30" s="20"/>
      <c r="C30" s="25"/>
      <c r="D30" s="41"/>
      <c r="E30" s="41"/>
      <c r="F30" s="18"/>
      <c r="G30" s="118"/>
      <c r="H30" s="118"/>
      <c r="I30" s="86"/>
      <c r="J30" s="41"/>
      <c r="K30" s="56"/>
    </row>
    <row r="31" spans="1:11" ht="21" thickTop="1">
      <c r="A31" s="20"/>
      <c r="B31" s="20"/>
      <c r="C31" s="26" t="s">
        <v>47</v>
      </c>
      <c r="D31" s="45">
        <f>SUM(D21:D28)</f>
        <v>30719.95</v>
      </c>
      <c r="E31" s="45">
        <f>SUM(E21:E28)</f>
        <v>34453</v>
      </c>
      <c r="F31" s="78">
        <f>D31/E31</f>
        <v>0.8916480422604708</v>
      </c>
      <c r="G31" s="114">
        <v>23183.320000000003</v>
      </c>
      <c r="H31" s="45">
        <f>SUM(H21:H28)</f>
        <v>30725</v>
      </c>
      <c r="I31" s="45">
        <f>SUM(I21:I28)</f>
        <v>12983</v>
      </c>
      <c r="J31" s="45">
        <f>SUM(J21:J28)</f>
        <v>24441.430000000004</v>
      </c>
      <c r="K31" s="57">
        <v>12228.59</v>
      </c>
    </row>
    <row r="32" spans="1:11" ht="20.25">
      <c r="A32" s="19"/>
      <c r="B32" s="19"/>
      <c r="C32" s="20"/>
      <c r="D32" s="36"/>
      <c r="E32" s="39"/>
      <c r="F32" s="13"/>
      <c r="G32" s="46"/>
      <c r="H32" s="46"/>
      <c r="I32" s="81"/>
      <c r="J32" s="36"/>
      <c r="K32" s="46"/>
    </row>
    <row r="33" spans="1:11" ht="20.25">
      <c r="A33" s="19" t="s">
        <v>108</v>
      </c>
      <c r="B33" s="19"/>
      <c r="C33" s="20"/>
      <c r="D33" s="36"/>
      <c r="E33" s="39"/>
      <c r="F33" s="13"/>
      <c r="G33" s="46"/>
      <c r="H33" s="46"/>
      <c r="I33" s="81"/>
      <c r="J33" s="36"/>
      <c r="K33" s="46"/>
    </row>
    <row r="34" spans="1:11" ht="20.25">
      <c r="A34" s="19"/>
      <c r="B34" s="19"/>
      <c r="C34" s="20" t="s">
        <v>116</v>
      </c>
      <c r="D34" s="36">
        <v>10000</v>
      </c>
      <c r="E34" s="39"/>
      <c r="F34" s="13"/>
      <c r="G34" s="46"/>
      <c r="H34" s="46"/>
      <c r="I34" s="81"/>
      <c r="J34" s="36"/>
      <c r="K34" s="46"/>
    </row>
    <row r="35" spans="1:11" ht="20.25">
      <c r="A35" s="19"/>
      <c r="B35" s="20"/>
      <c r="D35" s="36"/>
      <c r="E35" s="39"/>
      <c r="F35" s="13"/>
      <c r="G35" s="46"/>
      <c r="H35" s="46"/>
      <c r="I35" s="81"/>
      <c r="J35" s="36"/>
      <c r="K35" s="46"/>
    </row>
    <row r="36" spans="1:11" ht="20.25">
      <c r="A36" s="19"/>
      <c r="B36" s="19"/>
      <c r="C36" s="26" t="s">
        <v>74</v>
      </c>
      <c r="D36" s="36">
        <f>SUM(D34:D35)</f>
        <v>10000</v>
      </c>
      <c r="E36" s="39"/>
      <c r="F36" s="13"/>
      <c r="G36" s="46">
        <v>0</v>
      </c>
      <c r="H36" s="46">
        <v>20000</v>
      </c>
      <c r="I36" s="81">
        <v>30000</v>
      </c>
      <c r="J36" s="36"/>
      <c r="K36" s="46"/>
    </row>
    <row r="37" spans="1:11" ht="20.25">
      <c r="A37" s="19"/>
      <c r="B37" s="19"/>
      <c r="C37" s="20"/>
      <c r="D37" s="36"/>
      <c r="E37" s="39"/>
      <c r="F37" s="13"/>
      <c r="G37" s="46"/>
      <c r="H37" s="46"/>
      <c r="I37" s="81"/>
      <c r="J37" s="36"/>
      <c r="K37" s="46"/>
    </row>
    <row r="38" spans="1:11" ht="20.25">
      <c r="A38" s="19" t="s">
        <v>46</v>
      </c>
      <c r="B38" s="19"/>
      <c r="C38" s="20"/>
      <c r="D38" s="134">
        <f>D17-D31</f>
        <v>9434.05</v>
      </c>
      <c r="E38" s="145">
        <f>E17-E31</f>
        <v>-4453</v>
      </c>
      <c r="F38" s="14"/>
      <c r="G38" s="138">
        <v>3965.6799999999967</v>
      </c>
      <c r="H38" s="46">
        <f>H17-H31</f>
        <v>17270</v>
      </c>
      <c r="I38" s="46">
        <f>I17-I31</f>
        <v>27290</v>
      </c>
      <c r="J38" s="46">
        <f>J17-J31</f>
        <v>13166.169999999995</v>
      </c>
      <c r="K38" s="46">
        <v>28654.65</v>
      </c>
    </row>
    <row r="39" spans="1:11" ht="20.25">
      <c r="A39" s="20" t="s">
        <v>17</v>
      </c>
      <c r="B39" s="19"/>
      <c r="C39" s="20"/>
      <c r="D39" s="135">
        <f>F53</f>
        <v>2592.909999999998</v>
      </c>
      <c r="E39" s="46">
        <v>4000</v>
      </c>
      <c r="F39" s="14">
        <f>D39/E39</f>
        <v>0.6482274999999995</v>
      </c>
      <c r="G39" s="114">
        <v>4234.300000000001</v>
      </c>
      <c r="H39" s="114">
        <v>3274</v>
      </c>
      <c r="I39" s="81"/>
      <c r="J39" s="46"/>
      <c r="K39" s="46"/>
    </row>
    <row r="40" spans="1:11" ht="20.25">
      <c r="A40" s="20" t="s">
        <v>20</v>
      </c>
      <c r="B40" s="19"/>
      <c r="C40" s="21"/>
      <c r="D40" s="136">
        <f>E53</f>
        <v>189199.84999999998</v>
      </c>
      <c r="E40" s="47"/>
      <c r="F40" s="8"/>
      <c r="G40" s="47">
        <v>180999.91</v>
      </c>
      <c r="H40" s="8"/>
      <c r="I40" s="87"/>
      <c r="J40" s="8"/>
      <c r="K40" s="13"/>
    </row>
    <row r="41" spans="1:11" ht="20.25">
      <c r="A41" s="19" t="s">
        <v>19</v>
      </c>
      <c r="B41" s="19"/>
      <c r="C41" s="21"/>
      <c r="D41" s="66">
        <f>SUM(D38:D40)</f>
        <v>201226.80999999997</v>
      </c>
      <c r="E41" s="49"/>
      <c r="F41" s="49"/>
      <c r="G41" s="49">
        <v>189199.89</v>
      </c>
      <c r="H41" s="49"/>
      <c r="I41" s="88"/>
      <c r="J41" s="49"/>
      <c r="K41" s="49"/>
    </row>
    <row r="42" spans="1:11" ht="21" thickBot="1">
      <c r="A42" s="75"/>
      <c r="B42" s="75"/>
      <c r="C42" s="76"/>
      <c r="D42" s="65"/>
      <c r="E42" s="48"/>
      <c r="F42" s="48"/>
      <c r="G42" s="48"/>
      <c r="H42" s="48"/>
      <c r="I42" s="89"/>
      <c r="J42" s="48"/>
      <c r="K42" s="48"/>
    </row>
    <row r="43" spans="1:11" ht="21" thickTop="1">
      <c r="A43" s="19"/>
      <c r="B43" s="19"/>
      <c r="C43" s="21"/>
      <c r="D43" s="66"/>
      <c r="E43" s="49"/>
      <c r="F43" s="8"/>
      <c r="G43" s="47"/>
      <c r="H43" s="8"/>
      <c r="I43" s="87"/>
      <c r="J43" s="8"/>
      <c r="K43" s="13"/>
    </row>
    <row r="44" spans="1:11" ht="20.25">
      <c r="A44" s="19"/>
      <c r="B44" s="19"/>
      <c r="C44" s="21"/>
      <c r="D44" s="43" t="s">
        <v>22</v>
      </c>
      <c r="E44" s="43" t="s">
        <v>23</v>
      </c>
      <c r="F44" s="141" t="s">
        <v>24</v>
      </c>
      <c r="G44" s="139"/>
      <c r="H44" s="25"/>
      <c r="J44" s="8"/>
      <c r="K44" s="13"/>
    </row>
    <row r="45" spans="1:12" ht="20.25">
      <c r="A45" s="19"/>
      <c r="B45" s="19"/>
      <c r="C45" s="22" t="s">
        <v>70</v>
      </c>
      <c r="D45" s="38">
        <f>E45+D17-D31-D36+F45</f>
        <v>8677.789999999995</v>
      </c>
      <c r="E45" s="50">
        <v>9242.479999999996</v>
      </c>
      <c r="F45" s="125">
        <v>1.26</v>
      </c>
      <c r="G45" s="140"/>
      <c r="H45" s="25"/>
      <c r="I45" s="63"/>
      <c r="J45" s="9"/>
      <c r="K45" s="13"/>
      <c r="L45" s="68"/>
    </row>
    <row r="46" spans="1:12" ht="20.25">
      <c r="A46" s="19"/>
      <c r="B46" s="19"/>
      <c r="C46" s="22" t="s">
        <v>69</v>
      </c>
      <c r="D46" s="38">
        <v>20</v>
      </c>
      <c r="E46" s="50">
        <v>20</v>
      </c>
      <c r="F46" s="141" t="s">
        <v>71</v>
      </c>
      <c r="G46" s="139"/>
      <c r="H46" s="25"/>
      <c r="I46" s="63"/>
      <c r="J46" s="9"/>
      <c r="K46" s="13"/>
      <c r="L46" s="68"/>
    </row>
    <row r="47" spans="1:11" ht="20.25">
      <c r="A47" s="20"/>
      <c r="B47" s="20"/>
      <c r="C47" s="22" t="s">
        <v>75</v>
      </c>
      <c r="D47" s="38">
        <v>13391.44</v>
      </c>
      <c r="E47" s="50">
        <v>13384.38</v>
      </c>
      <c r="F47" s="50">
        <f>D47-E47</f>
        <v>7.06000000000131</v>
      </c>
      <c r="G47" s="50"/>
      <c r="H47" s="50"/>
      <c r="I47" s="124"/>
      <c r="J47" s="125"/>
      <c r="K47" s="13"/>
    </row>
    <row r="48" spans="1:11" ht="20.25">
      <c r="A48" s="20"/>
      <c r="B48" s="20"/>
      <c r="C48" s="22" t="s">
        <v>114</v>
      </c>
      <c r="D48" s="50">
        <v>0</v>
      </c>
      <c r="E48" s="50">
        <v>10722.39</v>
      </c>
      <c r="F48" s="50">
        <f>10927.36-E48</f>
        <v>204.97000000000116</v>
      </c>
      <c r="G48" s="50"/>
      <c r="H48" s="50"/>
      <c r="I48" s="124"/>
      <c r="J48" s="125"/>
      <c r="K48" s="13"/>
    </row>
    <row r="49" spans="1:11" ht="20.25">
      <c r="A49" s="20"/>
      <c r="B49" s="20"/>
      <c r="C49" s="22" t="s">
        <v>115</v>
      </c>
      <c r="D49" s="50">
        <v>0</v>
      </c>
      <c r="E49" s="50">
        <v>52648.67</v>
      </c>
      <c r="F49" s="50">
        <f>52998.26-E49</f>
        <v>349.5900000000038</v>
      </c>
      <c r="G49" s="50"/>
      <c r="H49" s="50"/>
      <c r="I49" s="124"/>
      <c r="J49" s="125"/>
      <c r="K49" s="13"/>
    </row>
    <row r="50" spans="1:11" ht="20.25">
      <c r="A50" s="20"/>
      <c r="B50" s="20"/>
      <c r="C50" s="22" t="s">
        <v>112</v>
      </c>
      <c r="D50" s="50">
        <v>117913.51</v>
      </c>
      <c r="E50" s="50">
        <v>42143.03</v>
      </c>
      <c r="F50" s="50">
        <f>D50-E50-52998.26-10000-10927.36</f>
        <v>1844.8599999999933</v>
      </c>
      <c r="G50" s="50"/>
      <c r="H50" s="50"/>
      <c r="I50" s="124"/>
      <c r="J50" s="125"/>
      <c r="K50" s="13"/>
    </row>
    <row r="51" spans="1:11" ht="20.25">
      <c r="A51" s="20"/>
      <c r="B51" s="20"/>
      <c r="C51" s="22" t="s">
        <v>113</v>
      </c>
      <c r="D51" s="50">
        <v>61224.07</v>
      </c>
      <c r="E51" s="50">
        <v>61038.9</v>
      </c>
      <c r="F51" s="50">
        <f>D51-E51</f>
        <v>185.16999999999825</v>
      </c>
      <c r="G51" s="50"/>
      <c r="H51" s="50"/>
      <c r="I51" s="124"/>
      <c r="J51" s="125"/>
      <c r="K51" s="13"/>
    </row>
    <row r="52" spans="1:11" ht="20.25">
      <c r="A52" s="20"/>
      <c r="B52" s="20"/>
      <c r="C52" s="22"/>
      <c r="D52" s="49"/>
      <c r="E52" s="50"/>
      <c r="F52" s="9"/>
      <c r="G52" s="50"/>
      <c r="H52" s="9"/>
      <c r="I52" s="91"/>
      <c r="J52" s="9"/>
      <c r="K52" s="13"/>
    </row>
    <row r="53" spans="1:11" ht="20.25">
      <c r="A53" s="7"/>
      <c r="B53" s="7"/>
      <c r="C53" s="21" t="s">
        <v>25</v>
      </c>
      <c r="D53" s="79">
        <f>SUM(D45:D52)</f>
        <v>201226.81</v>
      </c>
      <c r="E53" s="67">
        <v>189199.84999999998</v>
      </c>
      <c r="F53" s="67">
        <f>SUM(F45:F52)</f>
        <v>2592.909999999998</v>
      </c>
      <c r="G53" s="39"/>
      <c r="H53" s="39"/>
      <c r="I53" s="92"/>
      <c r="J53" s="28"/>
      <c r="K53" s="13"/>
    </row>
    <row r="54" spans="1:11" ht="20.25">
      <c r="A54" s="7"/>
      <c r="B54" s="7"/>
      <c r="D54" s="51"/>
      <c r="E54" s="39"/>
      <c r="F54" s="6"/>
      <c r="G54" s="6"/>
      <c r="H54" s="6"/>
      <c r="I54" s="92"/>
      <c r="J54" s="6"/>
      <c r="K54" s="13"/>
    </row>
    <row r="55" spans="1:11" ht="20.25">
      <c r="A55" s="6"/>
      <c r="B55" s="7"/>
      <c r="C55" s="22" t="s">
        <v>21</v>
      </c>
      <c r="D55" s="77">
        <f>D53-D41</f>
        <v>0</v>
      </c>
      <c r="E55" s="52"/>
      <c r="F55" s="10"/>
      <c r="G55" s="10"/>
      <c r="H55" s="10"/>
      <c r="I55" s="93"/>
      <c r="J55" s="10"/>
      <c r="K55" s="13"/>
    </row>
    <row r="56" spans="1:11" ht="15.75" customHeight="1">
      <c r="A56" s="6"/>
      <c r="B56" s="6"/>
      <c r="C56" s="11"/>
      <c r="D56" s="49"/>
      <c r="E56" s="50"/>
      <c r="F56" s="9" t="s">
        <v>12</v>
      </c>
      <c r="G56" s="9"/>
      <c r="H56" s="9"/>
      <c r="I56" s="91"/>
      <c r="J56" s="9"/>
      <c r="K56" s="13"/>
    </row>
    <row r="57" spans="1:11" ht="20.25">
      <c r="A57" s="6"/>
      <c r="B57" s="6"/>
      <c r="D57" s="107"/>
      <c r="E57" s="108"/>
      <c r="F57" s="6"/>
      <c r="G57" s="6"/>
      <c r="H57" s="6"/>
      <c r="I57" s="92"/>
      <c r="J57" s="6"/>
      <c r="K57" s="13"/>
    </row>
    <row r="58" spans="1:11" ht="20.25">
      <c r="A58" s="6"/>
      <c r="B58" s="6"/>
      <c r="C58" s="29"/>
      <c r="D58" s="43"/>
      <c r="E58" s="109"/>
      <c r="F58" s="6"/>
      <c r="G58" s="6"/>
      <c r="H58" s="6"/>
      <c r="I58" s="92"/>
      <c r="J58" s="6"/>
      <c r="K58" s="13"/>
    </row>
    <row r="59" spans="1:11" ht="20.25">
      <c r="A59" s="6"/>
      <c r="B59" s="6"/>
      <c r="C59" s="29"/>
      <c r="D59" s="58"/>
      <c r="E59" s="39"/>
      <c r="F59" s="6"/>
      <c r="G59" s="6"/>
      <c r="H59" s="6"/>
      <c r="I59" s="92"/>
      <c r="J59" s="6"/>
      <c r="K59" s="13"/>
    </row>
    <row r="60" spans="1:11" ht="20.25">
      <c r="A60" s="6"/>
      <c r="B60" s="6"/>
      <c r="C60" s="4"/>
      <c r="D60" s="6"/>
      <c r="E60" s="28"/>
      <c r="F60" s="6"/>
      <c r="G60" s="6"/>
      <c r="H60" s="6"/>
      <c r="I60" s="92"/>
      <c r="J60" s="6"/>
      <c r="K60" s="13"/>
    </row>
    <row r="61" spans="2:10" ht="20.25">
      <c r="B61" s="2"/>
      <c r="C61" s="4"/>
      <c r="D61" s="6"/>
      <c r="E61" s="6"/>
      <c r="F61" s="2"/>
      <c r="G61" s="2"/>
      <c r="H61" s="2"/>
      <c r="I61" s="94"/>
      <c r="J61" s="2"/>
    </row>
    <row r="62" spans="2:10" ht="15">
      <c r="B62" s="2"/>
      <c r="C62" s="27"/>
      <c r="D62" s="2"/>
      <c r="E62" s="2"/>
      <c r="F62" s="2"/>
      <c r="G62" s="2"/>
      <c r="H62" s="2"/>
      <c r="I62" s="94"/>
      <c r="J62" s="2"/>
    </row>
    <row r="64" ht="20.25">
      <c r="E64" s="6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2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pane xSplit="1" ySplit="2" topLeftCell="M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97" sqref="P97"/>
    </sheetView>
  </sheetViews>
  <sheetFormatPr defaultColWidth="10.8515625" defaultRowHeight="12.75"/>
  <cols>
    <col min="1" max="1" width="29.28125" style="30" customWidth="1"/>
    <col min="2" max="2" width="18.7109375" style="30" customWidth="1"/>
    <col min="3" max="3" width="10.8515625" style="30" customWidth="1"/>
    <col min="4" max="4" width="12.421875" style="30" customWidth="1"/>
    <col min="5" max="5" width="11.8515625" style="30" bestFit="1" customWidth="1"/>
    <col min="6" max="7" width="10.8515625" style="30" customWidth="1"/>
    <col min="8" max="9" width="11.8515625" style="30" bestFit="1" customWidth="1"/>
    <col min="10" max="10" width="10.8515625" style="30" customWidth="1"/>
    <col min="11" max="11" width="12.140625" style="30" customWidth="1"/>
    <col min="12" max="14" width="11.7109375" style="30" customWidth="1"/>
    <col min="15" max="15" width="10.8515625" style="69" customWidth="1"/>
    <col min="16" max="16" width="18.421875" style="30" customWidth="1"/>
    <col min="17" max="17" width="18.421875" style="73" customWidth="1"/>
    <col min="18" max="18" width="27.140625" style="73" customWidth="1"/>
    <col min="19" max="19" width="13.140625" style="73" customWidth="1"/>
    <col min="20" max="20" width="12.28125" style="73" customWidth="1"/>
    <col min="21" max="21" width="11.8515625" style="30" bestFit="1" customWidth="1"/>
    <col min="22" max="16384" width="10.8515625" style="30" customWidth="1"/>
  </cols>
  <sheetData>
    <row r="1" spans="1:20" ht="20.25">
      <c r="A1" s="33" t="s">
        <v>8</v>
      </c>
      <c r="P1" s="30" t="s">
        <v>26</v>
      </c>
      <c r="Q1" s="73" t="s">
        <v>25</v>
      </c>
      <c r="R1" s="101" t="s">
        <v>16</v>
      </c>
      <c r="S1" s="101" t="s">
        <v>49</v>
      </c>
      <c r="T1" s="101" t="s">
        <v>53</v>
      </c>
    </row>
    <row r="2" spans="2:22" s="32" customFormat="1" ht="18">
      <c r="B2" s="32" t="s">
        <v>80</v>
      </c>
      <c r="C2" s="32" t="s">
        <v>6</v>
      </c>
      <c r="D2" s="32" t="s">
        <v>7</v>
      </c>
      <c r="E2" s="32" t="s">
        <v>55</v>
      </c>
      <c r="F2" s="32" t="s">
        <v>56</v>
      </c>
      <c r="G2" s="32" t="s">
        <v>57</v>
      </c>
      <c r="H2" s="32" t="s">
        <v>58</v>
      </c>
      <c r="I2" s="32" t="s">
        <v>0</v>
      </c>
      <c r="J2" s="32" t="s">
        <v>1</v>
      </c>
      <c r="K2" s="32" t="s">
        <v>2</v>
      </c>
      <c r="L2" s="32" t="s">
        <v>3</v>
      </c>
      <c r="M2" s="32" t="s">
        <v>4</v>
      </c>
      <c r="N2" s="32" t="s">
        <v>5</v>
      </c>
      <c r="O2" s="70"/>
      <c r="P2" s="72"/>
      <c r="Q2" s="73"/>
      <c r="R2" s="73"/>
      <c r="S2" s="73"/>
      <c r="T2" s="73"/>
      <c r="V2" s="113"/>
    </row>
    <row r="3" spans="1:22" ht="18">
      <c r="A3" s="20"/>
      <c r="B3" s="20"/>
      <c r="C3" s="31"/>
      <c r="P3" s="72">
        <v>44203</v>
      </c>
      <c r="Q3" s="73">
        <f>SUM(R3:T3)</f>
        <v>79</v>
      </c>
      <c r="R3" s="73">
        <v>79</v>
      </c>
      <c r="V3" s="112"/>
    </row>
    <row r="4" spans="1:21" ht="18">
      <c r="A4" s="20" t="s">
        <v>16</v>
      </c>
      <c r="B4" s="63">
        <f>SUM(C4:N4)</f>
        <v>28019</v>
      </c>
      <c r="C4" s="64">
        <f>R9</f>
        <v>375</v>
      </c>
      <c r="D4" s="99">
        <f>R38</f>
        <v>21269</v>
      </c>
      <c r="E4" s="73">
        <f>R48</f>
        <v>2976</v>
      </c>
      <c r="F4" s="73">
        <f>R52</f>
        <v>177</v>
      </c>
      <c r="G4" s="73">
        <f>R63</f>
        <v>597</v>
      </c>
      <c r="H4" s="73">
        <f>R73</f>
        <v>833</v>
      </c>
      <c r="I4" s="73">
        <f>R85</f>
        <v>1380</v>
      </c>
      <c r="J4" s="73">
        <f>R92</f>
        <v>178</v>
      </c>
      <c r="K4" s="73">
        <f>R104</f>
        <v>234</v>
      </c>
      <c r="L4" s="73"/>
      <c r="M4" s="73"/>
      <c r="N4" s="73"/>
      <c r="O4" s="71"/>
      <c r="P4" s="72">
        <v>44203</v>
      </c>
      <c r="Q4" s="73">
        <f>SUM(R4:T4)</f>
        <v>59</v>
      </c>
      <c r="R4" s="73">
        <v>59</v>
      </c>
      <c r="U4" s="30" t="s">
        <v>68</v>
      </c>
    </row>
    <row r="5" spans="1:21" ht="18">
      <c r="A5" s="20" t="s">
        <v>49</v>
      </c>
      <c r="B5" s="63">
        <f>SUM(C5:N5)</f>
        <v>8175</v>
      </c>
      <c r="C5" s="64">
        <f>S9</f>
        <v>225</v>
      </c>
      <c r="D5" s="99">
        <f>S38</f>
        <v>4000</v>
      </c>
      <c r="E5" s="73">
        <f>S48</f>
        <v>1950</v>
      </c>
      <c r="F5" s="73">
        <f>S52</f>
        <v>0</v>
      </c>
      <c r="G5" s="73">
        <f>S63</f>
        <v>0</v>
      </c>
      <c r="H5" s="73">
        <f>S73</f>
        <v>500</v>
      </c>
      <c r="I5" s="73">
        <f>S85</f>
        <v>1500</v>
      </c>
      <c r="J5" s="73">
        <v>0</v>
      </c>
      <c r="K5" s="73"/>
      <c r="L5" s="73"/>
      <c r="M5" s="73"/>
      <c r="N5" s="73"/>
      <c r="O5" s="71"/>
      <c r="P5" s="72">
        <v>44216</v>
      </c>
      <c r="Q5" s="73">
        <f>SUM(R5:T5)</f>
        <v>97</v>
      </c>
      <c r="R5" s="73">
        <v>97</v>
      </c>
      <c r="U5" s="30" t="s">
        <v>68</v>
      </c>
    </row>
    <row r="6" spans="1:20" ht="18">
      <c r="A6" s="25" t="s">
        <v>41</v>
      </c>
      <c r="B6" s="63">
        <f>B5+B4</f>
        <v>36194</v>
      </c>
      <c r="C6" s="63">
        <f>C5+C4</f>
        <v>600</v>
      </c>
      <c r="D6" s="63">
        <f aca="true" t="shared" si="0" ref="D6:N6">D5+D4</f>
        <v>25269</v>
      </c>
      <c r="E6" s="63">
        <f t="shared" si="0"/>
        <v>4926</v>
      </c>
      <c r="F6" s="63">
        <f t="shared" si="0"/>
        <v>177</v>
      </c>
      <c r="G6" s="63">
        <f t="shared" si="0"/>
        <v>597</v>
      </c>
      <c r="H6" s="63">
        <f t="shared" si="0"/>
        <v>1333</v>
      </c>
      <c r="I6" s="63">
        <f t="shared" si="0"/>
        <v>2880</v>
      </c>
      <c r="J6" s="63">
        <f t="shared" si="0"/>
        <v>178</v>
      </c>
      <c r="K6" s="63">
        <f t="shared" si="0"/>
        <v>234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71"/>
      <c r="P6" s="126">
        <v>44225</v>
      </c>
      <c r="Q6" s="73">
        <f>SUM(R6:T6)</f>
        <v>210</v>
      </c>
      <c r="R6" s="127">
        <v>100</v>
      </c>
      <c r="S6" s="127"/>
      <c r="T6" s="127">
        <v>110</v>
      </c>
    </row>
    <row r="7" spans="1:20" ht="18">
      <c r="A7" s="20"/>
      <c r="B7" s="63"/>
      <c r="C7" s="6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1"/>
      <c r="P7" s="126">
        <v>44211</v>
      </c>
      <c r="Q7" s="73">
        <f>SUM(R7:T7)</f>
        <v>590</v>
      </c>
      <c r="R7" s="127">
        <v>40</v>
      </c>
      <c r="S7" s="127">
        <v>225</v>
      </c>
      <c r="T7" s="127">
        <v>325</v>
      </c>
    </row>
    <row r="8" spans="1:20" ht="18">
      <c r="A8" s="20" t="s">
        <v>53</v>
      </c>
      <c r="B8" s="63">
        <f>SUM(C8:N8)</f>
        <v>3960</v>
      </c>
      <c r="C8" s="64">
        <f>T9</f>
        <v>435</v>
      </c>
      <c r="D8" s="73">
        <f>T38</f>
        <v>2005</v>
      </c>
      <c r="E8" s="73">
        <f>T48</f>
        <v>214</v>
      </c>
      <c r="F8" s="73">
        <f>T52</f>
        <v>16</v>
      </c>
      <c r="G8" s="73">
        <f>T63</f>
        <v>82</v>
      </c>
      <c r="H8" s="73">
        <f>T73</f>
        <v>450</v>
      </c>
      <c r="I8" s="73">
        <f>T85</f>
        <v>743</v>
      </c>
      <c r="J8" s="73">
        <v>0</v>
      </c>
      <c r="K8" s="73">
        <f>T104</f>
        <v>15</v>
      </c>
      <c r="L8" s="73"/>
      <c r="M8" s="73"/>
      <c r="N8" s="73"/>
      <c r="O8" s="71"/>
      <c r="P8" s="126"/>
      <c r="R8" s="127"/>
      <c r="S8" s="127"/>
      <c r="T8" s="127"/>
    </row>
    <row r="9" spans="1:21" ht="18">
      <c r="A9" s="20" t="s">
        <v>52</v>
      </c>
      <c r="B9" s="63">
        <f>SUM(C9:N9)</f>
        <v>0</v>
      </c>
      <c r="C9" s="6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1"/>
      <c r="P9" s="30" t="s">
        <v>67</v>
      </c>
      <c r="Q9" s="73">
        <f>SUM(Q3:Q8)</f>
        <v>1035</v>
      </c>
      <c r="R9" s="73">
        <f>SUM(R3:R8)</f>
        <v>375</v>
      </c>
      <c r="S9" s="73">
        <f>SUM(S3:S8)</f>
        <v>225</v>
      </c>
      <c r="T9" s="73">
        <f>SUM(T3:T8)</f>
        <v>435</v>
      </c>
      <c r="U9" s="102"/>
    </row>
    <row r="10" spans="1:20" ht="18">
      <c r="A10" s="25" t="s">
        <v>41</v>
      </c>
      <c r="B10" s="63">
        <f aca="true" t="shared" si="1" ref="B10:N10">SUM(B8:B9)</f>
        <v>3960</v>
      </c>
      <c r="C10" s="99">
        <f t="shared" si="1"/>
        <v>435</v>
      </c>
      <c r="D10" s="99">
        <f t="shared" si="1"/>
        <v>2005</v>
      </c>
      <c r="E10" s="99">
        <f t="shared" si="1"/>
        <v>214</v>
      </c>
      <c r="F10" s="99">
        <f t="shared" si="1"/>
        <v>16</v>
      </c>
      <c r="G10" s="99">
        <f t="shared" si="1"/>
        <v>82</v>
      </c>
      <c r="H10" s="99">
        <f t="shared" si="1"/>
        <v>450</v>
      </c>
      <c r="I10" s="99">
        <f t="shared" si="1"/>
        <v>743</v>
      </c>
      <c r="J10" s="99">
        <f t="shared" si="1"/>
        <v>0</v>
      </c>
      <c r="K10" s="99">
        <f t="shared" si="1"/>
        <v>15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71"/>
      <c r="P10" s="133"/>
      <c r="Q10" s="132"/>
      <c r="R10" s="132"/>
      <c r="S10" s="132"/>
      <c r="T10" s="132"/>
    </row>
    <row r="11" spans="1:21" ht="18">
      <c r="A11" s="20"/>
      <c r="B11" s="63"/>
      <c r="O11" s="71"/>
      <c r="P11" s="126">
        <v>44230</v>
      </c>
      <c r="Q11" s="73">
        <f>SUM(R11:T11)</f>
        <v>973</v>
      </c>
      <c r="R11" s="73">
        <v>946</v>
      </c>
      <c r="T11" s="73">
        <v>27</v>
      </c>
      <c r="U11" s="30" t="s">
        <v>68</v>
      </c>
    </row>
    <row r="12" spans="1:21" ht="18">
      <c r="A12" s="26" t="s">
        <v>48</v>
      </c>
      <c r="B12" s="63">
        <f>SUM(C12:N12)</f>
        <v>40154</v>
      </c>
      <c r="C12" s="63">
        <f aca="true" t="shared" si="2" ref="C12:N12">C10+C6</f>
        <v>1035</v>
      </c>
      <c r="D12" s="63">
        <f t="shared" si="2"/>
        <v>27274</v>
      </c>
      <c r="E12" s="63">
        <f t="shared" si="2"/>
        <v>5140</v>
      </c>
      <c r="F12" s="63">
        <f t="shared" si="2"/>
        <v>193</v>
      </c>
      <c r="G12" s="63">
        <f t="shared" si="2"/>
        <v>679</v>
      </c>
      <c r="H12" s="63">
        <f t="shared" si="2"/>
        <v>1783</v>
      </c>
      <c r="I12" s="63">
        <f t="shared" si="2"/>
        <v>3623</v>
      </c>
      <c r="J12" s="63">
        <f t="shared" si="2"/>
        <v>178</v>
      </c>
      <c r="K12" s="63">
        <f t="shared" si="2"/>
        <v>249</v>
      </c>
      <c r="L12" s="63">
        <f t="shared" si="2"/>
        <v>0</v>
      </c>
      <c r="M12" s="63">
        <f t="shared" si="2"/>
        <v>0</v>
      </c>
      <c r="N12" s="63">
        <f t="shared" si="2"/>
        <v>0</v>
      </c>
      <c r="O12" s="71"/>
      <c r="P12" s="126">
        <v>44231</v>
      </c>
      <c r="Q12" s="73">
        <f>SUM(R12:T12)</f>
        <v>160</v>
      </c>
      <c r="R12" s="73">
        <v>160</v>
      </c>
      <c r="U12" s="30" t="s">
        <v>84</v>
      </c>
    </row>
    <row r="13" spans="1:20" ht="18">
      <c r="A13" s="19"/>
      <c r="B13" s="63"/>
      <c r="O13" s="71"/>
      <c r="P13" s="126">
        <v>44237</v>
      </c>
      <c r="Q13" s="73">
        <f>SUM(R13:T13)</f>
        <v>100</v>
      </c>
      <c r="T13" s="73">
        <v>100</v>
      </c>
    </row>
    <row r="14" spans="1:20" ht="18">
      <c r="A14" s="100" t="s">
        <v>65</v>
      </c>
      <c r="B14" s="35">
        <f>B10+B6-B12</f>
        <v>0</v>
      </c>
      <c r="P14" s="126">
        <v>44238</v>
      </c>
      <c r="Q14" s="73">
        <f>SUM(R14:T14)</f>
        <v>1419</v>
      </c>
      <c r="R14" s="73">
        <v>1049</v>
      </c>
      <c r="S14" s="73">
        <v>175</v>
      </c>
      <c r="T14" s="73">
        <v>195</v>
      </c>
    </row>
    <row r="15" spans="16:21" ht="18">
      <c r="P15" s="126">
        <v>44239</v>
      </c>
      <c r="Q15" s="127">
        <f aca="true" t="shared" si="3" ref="Q15:Q36">SUM(R15:T15)</f>
        <v>-20</v>
      </c>
      <c r="R15" s="127">
        <v>-20</v>
      </c>
      <c r="U15" s="30" t="s">
        <v>91</v>
      </c>
    </row>
    <row r="16" spans="16:20" ht="18">
      <c r="P16" s="126">
        <v>44238</v>
      </c>
      <c r="Q16" s="73">
        <f t="shared" si="3"/>
        <v>1761</v>
      </c>
      <c r="R16" s="73">
        <v>1236</v>
      </c>
      <c r="S16" s="73">
        <v>400</v>
      </c>
      <c r="T16" s="73">
        <v>125</v>
      </c>
    </row>
    <row r="17" spans="16:21" ht="18">
      <c r="P17" s="126">
        <v>44239</v>
      </c>
      <c r="Q17" s="73">
        <f t="shared" si="3"/>
        <v>221</v>
      </c>
      <c r="R17" s="73">
        <v>216</v>
      </c>
      <c r="T17" s="73">
        <v>5</v>
      </c>
      <c r="U17" s="30" t="s">
        <v>68</v>
      </c>
    </row>
    <row r="18" spans="16:22" ht="18">
      <c r="P18" s="126">
        <v>44243</v>
      </c>
      <c r="Q18" s="73">
        <f t="shared" si="3"/>
        <v>931</v>
      </c>
      <c r="R18" s="73">
        <v>931</v>
      </c>
      <c r="V18" s="102"/>
    </row>
    <row r="19" spans="16:20" ht="18">
      <c r="P19" s="126">
        <v>44243</v>
      </c>
      <c r="Q19" s="73">
        <f t="shared" si="3"/>
        <v>1110</v>
      </c>
      <c r="R19" s="73">
        <v>887</v>
      </c>
      <c r="S19" s="73">
        <v>175</v>
      </c>
      <c r="T19" s="73">
        <v>48</v>
      </c>
    </row>
    <row r="20" spans="16:20" ht="18">
      <c r="P20" s="126">
        <v>44243</v>
      </c>
      <c r="Q20" s="73">
        <f t="shared" si="3"/>
        <v>1265</v>
      </c>
      <c r="R20" s="73">
        <v>1009</v>
      </c>
      <c r="S20" s="73">
        <v>175</v>
      </c>
      <c r="T20" s="73">
        <v>81</v>
      </c>
    </row>
    <row r="21" spans="16:20" ht="18">
      <c r="P21" s="126">
        <v>44243</v>
      </c>
      <c r="Q21" s="73">
        <f t="shared" si="3"/>
        <v>1326</v>
      </c>
      <c r="R21" s="73">
        <v>971</v>
      </c>
      <c r="S21" s="73">
        <v>175</v>
      </c>
      <c r="T21" s="73">
        <v>180</v>
      </c>
    </row>
    <row r="22" spans="16:20" ht="18">
      <c r="P22" s="126">
        <v>44244</v>
      </c>
      <c r="Q22" s="73">
        <f t="shared" si="3"/>
        <v>1427</v>
      </c>
      <c r="R22" s="73">
        <v>1081</v>
      </c>
      <c r="S22" s="73">
        <v>175</v>
      </c>
      <c r="T22" s="73">
        <v>171</v>
      </c>
    </row>
    <row r="23" spans="16:20" ht="18">
      <c r="P23" s="126">
        <v>44244</v>
      </c>
      <c r="Q23" s="73">
        <f t="shared" si="3"/>
        <v>1812</v>
      </c>
      <c r="R23" s="73">
        <v>870</v>
      </c>
      <c r="S23" s="73">
        <v>850</v>
      </c>
      <c r="T23" s="73">
        <v>92</v>
      </c>
    </row>
    <row r="24" spans="16:20" ht="18">
      <c r="P24" s="126">
        <v>44245</v>
      </c>
      <c r="Q24" s="73">
        <f t="shared" si="3"/>
        <v>989</v>
      </c>
      <c r="R24" s="73">
        <v>914</v>
      </c>
      <c r="T24" s="73">
        <v>75</v>
      </c>
    </row>
    <row r="25" spans="16:20" ht="18">
      <c r="P25" s="126">
        <v>44245</v>
      </c>
      <c r="Q25" s="73">
        <f t="shared" si="3"/>
        <v>1424</v>
      </c>
      <c r="R25" s="73">
        <v>1143</v>
      </c>
      <c r="S25" s="73">
        <v>175</v>
      </c>
      <c r="T25" s="73">
        <v>106</v>
      </c>
    </row>
    <row r="26" spans="16:20" ht="18">
      <c r="P26" s="126">
        <v>44245</v>
      </c>
      <c r="Q26" s="73">
        <f t="shared" si="3"/>
        <v>1430</v>
      </c>
      <c r="R26" s="73">
        <v>1265</v>
      </c>
      <c r="T26" s="73">
        <v>165</v>
      </c>
    </row>
    <row r="27" spans="16:20" ht="18">
      <c r="P27" s="126">
        <v>44246</v>
      </c>
      <c r="Q27" s="73">
        <f>SUM(R27:T27)</f>
        <v>929</v>
      </c>
      <c r="R27" s="73">
        <v>913</v>
      </c>
      <c r="T27" s="73">
        <v>16</v>
      </c>
    </row>
    <row r="28" spans="16:20" ht="18">
      <c r="P28" s="126">
        <v>44246</v>
      </c>
      <c r="Q28" s="73">
        <f t="shared" si="3"/>
        <v>1013</v>
      </c>
      <c r="R28" s="73">
        <v>972</v>
      </c>
      <c r="T28" s="73">
        <v>41</v>
      </c>
    </row>
    <row r="29" spans="16:20" ht="18">
      <c r="P29" s="126">
        <v>44246</v>
      </c>
      <c r="Q29" s="73">
        <f t="shared" si="3"/>
        <v>1213</v>
      </c>
      <c r="R29" s="73">
        <v>968</v>
      </c>
      <c r="S29" s="73">
        <v>225</v>
      </c>
      <c r="T29" s="73">
        <v>20</v>
      </c>
    </row>
    <row r="30" spans="16:20" ht="18">
      <c r="P30" s="126">
        <v>44249</v>
      </c>
      <c r="Q30" s="73">
        <f t="shared" si="3"/>
        <v>1060</v>
      </c>
      <c r="R30" s="73">
        <v>990</v>
      </c>
      <c r="T30" s="73">
        <v>70</v>
      </c>
    </row>
    <row r="31" spans="16:20" ht="18">
      <c r="P31" s="126">
        <v>44249</v>
      </c>
      <c r="Q31" s="73">
        <f t="shared" si="3"/>
        <v>1132</v>
      </c>
      <c r="R31" s="73">
        <v>1058</v>
      </c>
      <c r="T31" s="73">
        <v>74</v>
      </c>
    </row>
    <row r="32" spans="16:20" ht="18">
      <c r="P32" s="126">
        <v>44249</v>
      </c>
      <c r="Q32" s="73">
        <f t="shared" si="3"/>
        <v>1226</v>
      </c>
      <c r="R32" s="73">
        <v>909</v>
      </c>
      <c r="S32" s="73">
        <v>225</v>
      </c>
      <c r="T32" s="73">
        <v>92</v>
      </c>
    </row>
    <row r="33" spans="16:21" ht="18">
      <c r="P33" s="126">
        <v>44249</v>
      </c>
      <c r="Q33" s="73">
        <f t="shared" si="3"/>
        <v>20</v>
      </c>
      <c r="R33" s="73">
        <v>20</v>
      </c>
      <c r="U33" s="30" t="s">
        <v>90</v>
      </c>
    </row>
    <row r="34" spans="16:20" ht="18">
      <c r="P34" s="126">
        <v>44250</v>
      </c>
      <c r="Q34" s="73">
        <f t="shared" si="3"/>
        <v>1360</v>
      </c>
      <c r="R34" s="73">
        <v>1025</v>
      </c>
      <c r="S34" s="73">
        <v>225</v>
      </c>
      <c r="T34" s="73">
        <v>110</v>
      </c>
    </row>
    <row r="35" spans="16:20" ht="18">
      <c r="P35" s="126">
        <v>44252</v>
      </c>
      <c r="Q35" s="73">
        <f t="shared" si="3"/>
        <v>1362</v>
      </c>
      <c r="R35" s="73">
        <v>890</v>
      </c>
      <c r="S35" s="73">
        <v>400</v>
      </c>
      <c r="T35" s="73">
        <v>72</v>
      </c>
    </row>
    <row r="36" spans="16:20" ht="18">
      <c r="P36" s="126">
        <v>44252</v>
      </c>
      <c r="Q36" s="73">
        <f t="shared" si="3"/>
        <v>1631</v>
      </c>
      <c r="R36" s="73">
        <v>866</v>
      </c>
      <c r="S36" s="73">
        <v>625</v>
      </c>
      <c r="T36" s="73">
        <v>140</v>
      </c>
    </row>
    <row r="37" ht="18">
      <c r="P37" s="126"/>
    </row>
    <row r="38" spans="16:20" ht="18">
      <c r="P38" s="30" t="s">
        <v>73</v>
      </c>
      <c r="Q38" s="73">
        <f>SUM(Q11:Q37)</f>
        <v>27274</v>
      </c>
      <c r="R38" s="73">
        <f>SUM(R11:R37)</f>
        <v>21269</v>
      </c>
      <c r="S38" s="73">
        <f>SUM(S11:S37)</f>
        <v>4000</v>
      </c>
      <c r="T38" s="73">
        <f>SUM(T11:T37)</f>
        <v>2005</v>
      </c>
    </row>
    <row r="39" spans="16:20" ht="18">
      <c r="P39" s="133"/>
      <c r="Q39" s="132"/>
      <c r="R39" s="132"/>
      <c r="S39" s="132"/>
      <c r="T39" s="132"/>
    </row>
    <row r="40" spans="16:20" ht="18">
      <c r="P40" s="126">
        <v>44258</v>
      </c>
      <c r="Q40" s="73">
        <f aca="true" t="shared" si="4" ref="Q40:Q45">SUM(R40:T40)</f>
        <v>1601</v>
      </c>
      <c r="R40" s="73">
        <v>946</v>
      </c>
      <c r="S40" s="73">
        <v>575</v>
      </c>
      <c r="T40" s="73">
        <v>80</v>
      </c>
    </row>
    <row r="41" spans="16:21" ht="18">
      <c r="P41" s="126">
        <v>44263</v>
      </c>
      <c r="Q41" s="73">
        <f t="shared" si="4"/>
        <v>357</v>
      </c>
      <c r="R41" s="73">
        <v>335</v>
      </c>
      <c r="T41" s="73">
        <v>22</v>
      </c>
      <c r="U41" s="30" t="s">
        <v>68</v>
      </c>
    </row>
    <row r="42" spans="16:20" ht="18">
      <c r="P42" s="126">
        <v>44263</v>
      </c>
      <c r="Q42" s="73">
        <f t="shared" si="4"/>
        <v>2004</v>
      </c>
      <c r="R42" s="73">
        <v>768</v>
      </c>
      <c r="S42" s="73">
        <v>1200</v>
      </c>
      <c r="T42" s="73">
        <v>36</v>
      </c>
    </row>
    <row r="43" spans="16:20" ht="18">
      <c r="P43" s="126">
        <v>44272</v>
      </c>
      <c r="Q43" s="73">
        <f t="shared" si="4"/>
        <v>414</v>
      </c>
      <c r="R43" s="73">
        <v>394</v>
      </c>
      <c r="T43" s="73">
        <v>20</v>
      </c>
    </row>
    <row r="44" spans="16:20" ht="18">
      <c r="P44" s="126">
        <v>44273</v>
      </c>
      <c r="Q44" s="73">
        <f t="shared" si="4"/>
        <v>536</v>
      </c>
      <c r="R44" s="73">
        <v>335</v>
      </c>
      <c r="S44" s="73">
        <v>175</v>
      </c>
      <c r="T44" s="73">
        <v>26</v>
      </c>
    </row>
    <row r="45" spans="16:21" ht="18">
      <c r="P45" s="126">
        <v>44274</v>
      </c>
      <c r="Q45" s="73">
        <f t="shared" si="4"/>
        <v>20</v>
      </c>
      <c r="R45" s="73">
        <v>20</v>
      </c>
      <c r="U45" s="30" t="s">
        <v>68</v>
      </c>
    </row>
    <row r="46" spans="16:20" ht="18">
      <c r="P46" s="126">
        <v>44280</v>
      </c>
      <c r="Q46" s="73">
        <f>SUM(R46:T46)</f>
        <v>208</v>
      </c>
      <c r="R46" s="73">
        <v>178</v>
      </c>
      <c r="T46" s="73">
        <v>30</v>
      </c>
    </row>
    <row r="47" ht="18">
      <c r="P47" s="126"/>
    </row>
    <row r="48" spans="16:20" ht="18">
      <c r="P48" s="30" t="s">
        <v>93</v>
      </c>
      <c r="Q48" s="73">
        <f>SUM(Q40:Q47)</f>
        <v>5140</v>
      </c>
      <c r="R48" s="73">
        <f>SUM(R40:R47)</f>
        <v>2976</v>
      </c>
      <c r="S48" s="73">
        <f>SUM(S40:S47)</f>
        <v>1950</v>
      </c>
      <c r="T48" s="73">
        <f>SUM(T40:T47)</f>
        <v>214</v>
      </c>
    </row>
    <row r="49" spans="16:20" ht="18">
      <c r="P49" s="133"/>
      <c r="Q49" s="132"/>
      <c r="R49" s="132"/>
      <c r="S49" s="132"/>
      <c r="T49" s="132"/>
    </row>
    <row r="50" spans="16:20" ht="18">
      <c r="P50" s="126">
        <v>44305</v>
      </c>
      <c r="Q50" s="73">
        <f>SUM(R50:T50)</f>
        <v>193</v>
      </c>
      <c r="R50" s="73">
        <v>177</v>
      </c>
      <c r="T50" s="73">
        <v>16</v>
      </c>
    </row>
    <row r="51" ht="18">
      <c r="P51" s="126"/>
    </row>
    <row r="52" spans="16:20" ht="18">
      <c r="P52" s="30" t="s">
        <v>95</v>
      </c>
      <c r="Q52" s="73">
        <f>SUM(Q50:Q51)</f>
        <v>193</v>
      </c>
      <c r="R52" s="73">
        <f>SUM(R50:R51)</f>
        <v>177</v>
      </c>
      <c r="S52" s="73">
        <f>SUM(S50:S51)</f>
        <v>0</v>
      </c>
      <c r="T52" s="73">
        <f>SUM(T50:T51)</f>
        <v>16</v>
      </c>
    </row>
    <row r="53" spans="16:20" ht="18">
      <c r="P53" s="133"/>
      <c r="Q53" s="132"/>
      <c r="R53" s="132"/>
      <c r="S53" s="132"/>
      <c r="T53" s="132"/>
    </row>
    <row r="54" spans="16:18" ht="18">
      <c r="P54" s="126">
        <v>44321</v>
      </c>
      <c r="Q54" s="73">
        <f aca="true" t="shared" si="5" ref="Q54:Q61">SUM(R54:T54)</f>
        <v>40</v>
      </c>
      <c r="R54" s="73">
        <v>40</v>
      </c>
    </row>
    <row r="55" spans="16:18" ht="18">
      <c r="P55" s="126">
        <v>44321</v>
      </c>
      <c r="Q55" s="73">
        <f t="shared" si="5"/>
        <v>80</v>
      </c>
      <c r="R55" s="73">
        <v>80</v>
      </c>
    </row>
    <row r="56" spans="16:20" ht="18">
      <c r="P56" s="126">
        <v>44327</v>
      </c>
      <c r="Q56" s="73">
        <f t="shared" si="5"/>
        <v>55</v>
      </c>
      <c r="R56" s="73">
        <v>40</v>
      </c>
      <c r="T56" s="73">
        <v>15</v>
      </c>
    </row>
    <row r="57" spans="16:21" ht="18">
      <c r="P57" s="126">
        <v>44329</v>
      </c>
      <c r="Q57" s="73">
        <f>SUM(R57:T57)</f>
        <v>40</v>
      </c>
      <c r="R57" s="73">
        <v>20</v>
      </c>
      <c r="T57" s="73">
        <v>20</v>
      </c>
      <c r="U57" s="30" t="s">
        <v>105</v>
      </c>
    </row>
    <row r="58" spans="16:21" ht="18">
      <c r="P58" s="126">
        <v>44339</v>
      </c>
      <c r="Q58" s="73">
        <f t="shared" si="5"/>
        <v>179</v>
      </c>
      <c r="R58" s="73">
        <v>179</v>
      </c>
      <c r="U58" s="30" t="s">
        <v>68</v>
      </c>
    </row>
    <row r="59" spans="16:21" ht="18">
      <c r="P59" s="126">
        <v>44342</v>
      </c>
      <c r="Q59" s="73">
        <f>SUM(R59:T59)</f>
        <v>80</v>
      </c>
      <c r="R59" s="73">
        <v>80</v>
      </c>
      <c r="U59" s="147" t="s">
        <v>104</v>
      </c>
    </row>
    <row r="60" spans="16:21" ht="18">
      <c r="P60" s="126">
        <v>44343</v>
      </c>
      <c r="Q60" s="73">
        <f t="shared" si="5"/>
        <v>60</v>
      </c>
      <c r="R60" s="73">
        <v>60</v>
      </c>
      <c r="U60" s="30" t="s">
        <v>68</v>
      </c>
    </row>
    <row r="61" spans="16:20" ht="18">
      <c r="P61" s="126">
        <v>44344</v>
      </c>
      <c r="Q61" s="73">
        <f t="shared" si="5"/>
        <v>145</v>
      </c>
      <c r="R61" s="73">
        <v>98</v>
      </c>
      <c r="T61" s="73">
        <v>47</v>
      </c>
    </row>
    <row r="62" ht="18">
      <c r="P62" s="126"/>
    </row>
    <row r="63" spans="16:20" ht="18">
      <c r="P63" s="30" t="s">
        <v>96</v>
      </c>
      <c r="Q63" s="73">
        <f>SUM(Q54:Q62)</f>
        <v>679</v>
      </c>
      <c r="R63" s="73">
        <f>SUM(R54:R62)</f>
        <v>597</v>
      </c>
      <c r="S63" s="73">
        <f>SUM(S54:S62)</f>
        <v>0</v>
      </c>
      <c r="T63" s="73">
        <f>SUM(T54:T62)</f>
        <v>82</v>
      </c>
    </row>
    <row r="64" spans="16:20" ht="18">
      <c r="P64" s="133"/>
      <c r="Q64" s="132"/>
      <c r="R64" s="132"/>
      <c r="S64" s="132"/>
      <c r="T64" s="132"/>
    </row>
    <row r="65" spans="16:19" ht="18">
      <c r="P65" s="126">
        <v>44351</v>
      </c>
      <c r="Q65" s="73">
        <f aca="true" t="shared" si="6" ref="Q65:Q71">SUM(R65:T65)</f>
        <v>150</v>
      </c>
      <c r="S65" s="73">
        <v>150</v>
      </c>
    </row>
    <row r="66" spans="16:18" ht="18">
      <c r="P66" s="126">
        <v>44355</v>
      </c>
      <c r="Q66" s="73">
        <f t="shared" si="6"/>
        <v>39</v>
      </c>
      <c r="R66" s="73">
        <v>39</v>
      </c>
    </row>
    <row r="67" spans="16:20" ht="18">
      <c r="P67" s="126">
        <v>44357</v>
      </c>
      <c r="Q67" s="73">
        <f t="shared" si="6"/>
        <v>83</v>
      </c>
      <c r="R67" s="73">
        <v>78</v>
      </c>
      <c r="T67" s="73">
        <v>5</v>
      </c>
    </row>
    <row r="68" spans="16:21" ht="18">
      <c r="P68" s="126">
        <v>44361</v>
      </c>
      <c r="Q68" s="73">
        <f t="shared" si="6"/>
        <v>175</v>
      </c>
      <c r="S68" s="73">
        <v>175</v>
      </c>
      <c r="U68" s="30" t="s">
        <v>68</v>
      </c>
    </row>
    <row r="69" spans="16:20" ht="18">
      <c r="P69" s="126">
        <v>44368</v>
      </c>
      <c r="Q69" s="73">
        <f t="shared" si="6"/>
        <v>565</v>
      </c>
      <c r="R69" s="73">
        <v>175</v>
      </c>
      <c r="T69" s="73">
        <v>390</v>
      </c>
    </row>
    <row r="70" spans="16:21" ht="18">
      <c r="P70" s="126">
        <v>44370</v>
      </c>
      <c r="Q70" s="73">
        <f t="shared" si="6"/>
        <v>392</v>
      </c>
      <c r="R70" s="73">
        <v>342</v>
      </c>
      <c r="T70" s="73">
        <v>50</v>
      </c>
      <c r="U70" s="30" t="s">
        <v>68</v>
      </c>
    </row>
    <row r="71" spans="16:20" ht="18">
      <c r="P71" s="126">
        <v>44376</v>
      </c>
      <c r="Q71" s="73">
        <f t="shared" si="6"/>
        <v>379</v>
      </c>
      <c r="R71" s="73">
        <v>199</v>
      </c>
      <c r="S71" s="73">
        <v>175</v>
      </c>
      <c r="T71" s="73">
        <v>5</v>
      </c>
    </row>
    <row r="72" ht="18">
      <c r="P72" s="126"/>
    </row>
    <row r="73" spans="16:20" ht="18">
      <c r="P73" s="30" t="s">
        <v>102</v>
      </c>
      <c r="Q73" s="73">
        <f>SUM(Q65:Q72)</f>
        <v>1783</v>
      </c>
      <c r="R73" s="73">
        <f>SUM(R65:R72)</f>
        <v>833</v>
      </c>
      <c r="S73" s="73">
        <f>SUM(S65:S72)</f>
        <v>500</v>
      </c>
      <c r="T73" s="73">
        <f>SUM(T65:T72)</f>
        <v>450</v>
      </c>
    </row>
    <row r="74" spans="16:20" ht="18">
      <c r="P74" s="133"/>
      <c r="Q74" s="132"/>
      <c r="R74" s="132"/>
      <c r="S74" s="132"/>
      <c r="T74" s="132"/>
    </row>
    <row r="75" spans="16:20" ht="18">
      <c r="P75" s="126">
        <v>44383</v>
      </c>
      <c r="Q75" s="73">
        <f aca="true" t="shared" si="7" ref="Q75:Q83">SUM(R75:T75)</f>
        <v>350</v>
      </c>
      <c r="T75" s="73">
        <v>350</v>
      </c>
    </row>
    <row r="76" spans="16:19" ht="18">
      <c r="P76" s="126">
        <v>44386</v>
      </c>
      <c r="Q76" s="73">
        <f t="shared" si="7"/>
        <v>950</v>
      </c>
      <c r="R76" s="73">
        <v>550</v>
      </c>
      <c r="S76" s="73">
        <v>400</v>
      </c>
    </row>
    <row r="77" spans="16:19" ht="18">
      <c r="P77" s="126">
        <v>44386</v>
      </c>
      <c r="Q77" s="73">
        <f t="shared" si="7"/>
        <v>1067</v>
      </c>
      <c r="R77" s="73">
        <v>317</v>
      </c>
      <c r="S77" s="73">
        <v>750</v>
      </c>
    </row>
    <row r="78" spans="16:21" ht="18">
      <c r="P78" s="126">
        <v>44385</v>
      </c>
      <c r="Q78" s="73">
        <f t="shared" si="7"/>
        <v>98</v>
      </c>
      <c r="R78" s="73">
        <v>98</v>
      </c>
      <c r="U78" s="30" t="s">
        <v>68</v>
      </c>
    </row>
    <row r="79" spans="16:20" ht="18">
      <c r="P79" s="126">
        <v>44391</v>
      </c>
      <c r="Q79" s="73">
        <f t="shared" si="7"/>
        <v>509</v>
      </c>
      <c r="R79" s="73">
        <v>236</v>
      </c>
      <c r="T79" s="73">
        <v>273</v>
      </c>
    </row>
    <row r="80" spans="16:21" ht="18">
      <c r="P80" s="126">
        <v>44392</v>
      </c>
      <c r="Q80" s="73">
        <f t="shared" si="7"/>
        <v>20</v>
      </c>
      <c r="R80" s="73">
        <v>20</v>
      </c>
      <c r="U80" s="30" t="s">
        <v>68</v>
      </c>
    </row>
    <row r="81" spans="16:20" ht="18">
      <c r="P81" s="126">
        <v>44397</v>
      </c>
      <c r="Q81" s="73">
        <f t="shared" si="7"/>
        <v>119</v>
      </c>
      <c r="R81" s="73">
        <v>99</v>
      </c>
      <c r="T81" s="73">
        <v>20</v>
      </c>
    </row>
    <row r="82" spans="16:20" ht="18">
      <c r="P82" s="126">
        <v>44400</v>
      </c>
      <c r="Q82" s="73">
        <f t="shared" si="7"/>
        <v>315</v>
      </c>
      <c r="R82" s="73">
        <v>40</v>
      </c>
      <c r="S82" s="73">
        <v>175</v>
      </c>
      <c r="T82" s="73">
        <v>100</v>
      </c>
    </row>
    <row r="83" spans="16:19" ht="18">
      <c r="P83" s="126">
        <v>44407</v>
      </c>
      <c r="Q83" s="73">
        <f t="shared" si="7"/>
        <v>195</v>
      </c>
      <c r="R83" s="73">
        <v>20</v>
      </c>
      <c r="S83" s="73">
        <v>175</v>
      </c>
    </row>
    <row r="84" ht="18">
      <c r="P84" s="126"/>
    </row>
    <row r="85" spans="16:20" ht="18">
      <c r="P85" s="30" t="s">
        <v>117</v>
      </c>
      <c r="Q85" s="73">
        <f>SUM(Q75:Q84)</f>
        <v>3623</v>
      </c>
      <c r="R85" s="73">
        <f>SUM(R75:R84)</f>
        <v>1380</v>
      </c>
      <c r="S85" s="73">
        <f>SUM(S75:S84)</f>
        <v>1500</v>
      </c>
      <c r="T85" s="73">
        <f>SUM(T75:T84)</f>
        <v>743</v>
      </c>
    </row>
    <row r="86" spans="16:20" ht="18">
      <c r="P86" s="133"/>
      <c r="Q86" s="132"/>
      <c r="R86" s="132"/>
      <c r="S86" s="132"/>
      <c r="T86" s="132"/>
    </row>
    <row r="87" spans="16:18" ht="18">
      <c r="P87" s="126">
        <v>44419</v>
      </c>
      <c r="Q87" s="73">
        <f>SUM(R87:T87)</f>
        <v>118</v>
      </c>
      <c r="R87" s="73">
        <v>118</v>
      </c>
    </row>
    <row r="88" spans="16:18" ht="18">
      <c r="P88" s="126">
        <v>44425</v>
      </c>
      <c r="Q88" s="73">
        <f>SUM(R88:T88)</f>
        <v>20</v>
      </c>
      <c r="R88" s="73">
        <v>20</v>
      </c>
    </row>
    <row r="89" spans="16:18" ht="18">
      <c r="P89" s="126">
        <v>44425</v>
      </c>
      <c r="Q89" s="73">
        <f>SUM(R89:T89)</f>
        <v>20</v>
      </c>
      <c r="R89" s="73">
        <v>20</v>
      </c>
    </row>
    <row r="90" spans="16:18" ht="18">
      <c r="P90" s="126">
        <v>44433</v>
      </c>
      <c r="Q90" s="73">
        <f>SUM(R90:T90)</f>
        <v>20</v>
      </c>
      <c r="R90" s="73">
        <v>20</v>
      </c>
    </row>
    <row r="91" ht="18">
      <c r="P91" s="126"/>
    </row>
    <row r="92" spans="16:20" ht="18">
      <c r="P92" s="30" t="s">
        <v>119</v>
      </c>
      <c r="Q92" s="73">
        <f>SUM(Q87:Q91)</f>
        <v>178</v>
      </c>
      <c r="R92" s="73">
        <f>SUM(R87:R91)</f>
        <v>178</v>
      </c>
      <c r="S92" s="73">
        <f>SUM(S87:S91)</f>
        <v>0</v>
      </c>
      <c r="T92" s="73">
        <f>SUM(T87:T91)</f>
        <v>0</v>
      </c>
    </row>
    <row r="93" spans="16:20" ht="18">
      <c r="P93" s="133"/>
      <c r="Q93" s="132"/>
      <c r="R93" s="132"/>
      <c r="S93" s="132"/>
      <c r="T93" s="132"/>
    </row>
    <row r="94" spans="16:20" ht="18">
      <c r="P94" s="126">
        <v>44442</v>
      </c>
      <c r="Q94" s="73">
        <f aca="true" t="shared" si="8" ref="Q94:Q102">SUM(R94:T94)</f>
        <v>54</v>
      </c>
      <c r="R94" s="73">
        <v>39</v>
      </c>
      <c r="T94" s="73">
        <v>15</v>
      </c>
    </row>
    <row r="95" spans="16:18" ht="18">
      <c r="P95" s="126">
        <v>44449</v>
      </c>
      <c r="Q95" s="73">
        <f t="shared" si="8"/>
        <v>136</v>
      </c>
      <c r="R95" s="73">
        <v>136</v>
      </c>
    </row>
    <row r="96" spans="16:18" ht="18">
      <c r="P96" s="126">
        <v>44452</v>
      </c>
      <c r="Q96" s="73">
        <f t="shared" si="8"/>
        <v>59</v>
      </c>
      <c r="R96" s="73">
        <v>59</v>
      </c>
    </row>
    <row r="97" spans="16:17" ht="18">
      <c r="P97" s="126"/>
      <c r="Q97" s="73">
        <f t="shared" si="8"/>
        <v>0</v>
      </c>
    </row>
    <row r="98" spans="16:17" ht="18">
      <c r="P98" s="126"/>
      <c r="Q98" s="73">
        <f t="shared" si="8"/>
        <v>0</v>
      </c>
    </row>
    <row r="99" spans="16:17" ht="18">
      <c r="P99" s="126"/>
      <c r="Q99" s="73">
        <f t="shared" si="8"/>
        <v>0</v>
      </c>
    </row>
    <row r="100" spans="16:17" ht="18">
      <c r="P100" s="126"/>
      <c r="Q100" s="73">
        <f t="shared" si="8"/>
        <v>0</v>
      </c>
    </row>
    <row r="101" spans="16:17" ht="18">
      <c r="P101" s="126"/>
      <c r="Q101" s="73">
        <f t="shared" si="8"/>
        <v>0</v>
      </c>
    </row>
    <row r="102" spans="16:17" ht="18">
      <c r="P102" s="126"/>
      <c r="Q102" s="73">
        <f t="shared" si="8"/>
        <v>0</v>
      </c>
    </row>
    <row r="103" ht="18">
      <c r="P103" s="126"/>
    </row>
    <row r="104" spans="16:20" ht="18">
      <c r="P104" s="30" t="s">
        <v>122</v>
      </c>
      <c r="Q104" s="73">
        <f>SUM(Q94:Q103)</f>
        <v>249</v>
      </c>
      <c r="R104" s="73">
        <f>SUM(R94:R103)</f>
        <v>234</v>
      </c>
      <c r="S104" s="73">
        <f>SUM(S94:S103)</f>
        <v>0</v>
      </c>
      <c r="T104" s="73">
        <f>SUM(T94:T103)</f>
        <v>15</v>
      </c>
    </row>
    <row r="105" spans="16:18" ht="18">
      <c r="P105" s="30" t="s">
        <v>83</v>
      </c>
      <c r="Q105" s="144">
        <f>SUM(R104:T104)-Q104</f>
        <v>0</v>
      </c>
      <c r="R105" s="144">
        <f>Q104-K12</f>
        <v>0</v>
      </c>
    </row>
    <row r="106" ht="18">
      <c r="Q106" s="144"/>
    </row>
    <row r="107" ht="18">
      <c r="P107" s="128" t="s">
        <v>118</v>
      </c>
    </row>
    <row r="108" spans="16:20" ht="18">
      <c r="P108" s="133"/>
      <c r="Q108" s="132"/>
      <c r="R108" s="132"/>
      <c r="S108" s="132"/>
      <c r="T108" s="132"/>
    </row>
    <row r="112" spans="16:20" ht="18">
      <c r="P112" s="72"/>
      <c r="Q112" s="30"/>
      <c r="R112" s="30"/>
      <c r="S112" s="30"/>
      <c r="T112" s="30"/>
    </row>
    <row r="113" spans="16:20" ht="18">
      <c r="P113" s="72"/>
      <c r="Q113" s="30"/>
      <c r="R113" s="30"/>
      <c r="S113" s="30"/>
      <c r="T113" s="30"/>
    </row>
    <row r="114" spans="16:20" ht="18">
      <c r="P114" s="72"/>
      <c r="Q114" s="30"/>
      <c r="R114" s="30"/>
      <c r="S114" s="30"/>
      <c r="T114" s="30"/>
    </row>
    <row r="115" spans="16:20" ht="18">
      <c r="P115" s="72"/>
      <c r="Q115" s="30"/>
      <c r="R115" s="30"/>
      <c r="S115" s="30"/>
      <c r="T115" s="30"/>
    </row>
    <row r="116" spans="16:20" ht="18">
      <c r="P116" s="72"/>
      <c r="Q116" s="30"/>
      <c r="R116" s="30"/>
      <c r="S116" s="30"/>
      <c r="T116" s="30"/>
    </row>
    <row r="117" spans="16:20" ht="18">
      <c r="P117" s="72"/>
      <c r="Q117" s="30"/>
      <c r="R117" s="30"/>
      <c r="S117" s="30"/>
      <c r="T117" s="30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K12" sqref="K12"/>
    </sheetView>
  </sheetViews>
  <sheetFormatPr defaultColWidth="11.421875" defaultRowHeight="12.75"/>
  <cols>
    <col min="1" max="1" width="38.7109375" style="0" customWidth="1"/>
    <col min="2" max="2" width="16.28125" style="68" customWidth="1"/>
    <col min="3" max="3" width="13.7109375" style="0" customWidth="1"/>
    <col min="4" max="4" width="14.8515625" style="0" customWidth="1"/>
    <col min="5" max="5" width="13.7109375" style="0" customWidth="1"/>
    <col min="6" max="6" width="14.57421875" style="0" customWidth="1"/>
    <col min="7" max="7" width="13.57421875" style="0" customWidth="1"/>
    <col min="8" max="8" width="14.140625" style="0" customWidth="1"/>
    <col min="9" max="9" width="11.8515625" style="0" bestFit="1" customWidth="1"/>
    <col min="10" max="10" width="14.2812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4" customWidth="1"/>
    <col min="16" max="16" width="17.8515625" style="32" customWidth="1"/>
    <col min="17" max="17" width="13.28125" style="30" customWidth="1"/>
    <col min="18" max="18" width="22.8515625" style="30" customWidth="1"/>
    <col min="19" max="19" width="21.421875" style="30" customWidth="1"/>
    <col min="20" max="20" width="19.421875" style="73" customWidth="1"/>
    <col min="21" max="21" width="14.140625" style="30" customWidth="1"/>
    <col min="22" max="23" width="18.421875" style="30" customWidth="1"/>
    <col min="24" max="24" width="14.140625" style="30" customWidth="1"/>
    <col min="25" max="28" width="11.421875" style="30" customWidth="1"/>
  </cols>
  <sheetData>
    <row r="1" spans="1:25" ht="54.75">
      <c r="A1" s="33" t="s">
        <v>9</v>
      </c>
      <c r="B1" s="10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98" t="s">
        <v>66</v>
      </c>
      <c r="Q1" s="32" t="s">
        <v>29</v>
      </c>
      <c r="R1" s="25" t="s">
        <v>30</v>
      </c>
      <c r="S1" s="25" t="s">
        <v>31</v>
      </c>
      <c r="T1" s="101" t="s">
        <v>32</v>
      </c>
      <c r="U1" s="25" t="s">
        <v>33</v>
      </c>
      <c r="V1" s="25" t="s">
        <v>34</v>
      </c>
      <c r="W1" s="25" t="s">
        <v>63</v>
      </c>
      <c r="X1" s="146" t="s">
        <v>89</v>
      </c>
      <c r="Y1" s="25" t="s">
        <v>35</v>
      </c>
    </row>
    <row r="2" spans="1:25" ht="18">
      <c r="A2" s="32"/>
      <c r="B2" s="99" t="s">
        <v>72</v>
      </c>
      <c r="C2" s="32" t="s">
        <v>13</v>
      </c>
      <c r="D2" s="32" t="s">
        <v>14</v>
      </c>
      <c r="E2" s="32" t="s">
        <v>55</v>
      </c>
      <c r="F2" s="32" t="s">
        <v>56</v>
      </c>
      <c r="G2" s="32" t="s">
        <v>57</v>
      </c>
      <c r="H2" s="32" t="s">
        <v>58</v>
      </c>
      <c r="I2" s="32" t="s">
        <v>0</v>
      </c>
      <c r="J2" s="32" t="s">
        <v>1</v>
      </c>
      <c r="K2" s="32" t="s">
        <v>2</v>
      </c>
      <c r="L2" s="32" t="s">
        <v>3</v>
      </c>
      <c r="M2" s="32" t="s">
        <v>4</v>
      </c>
      <c r="N2" s="32" t="s">
        <v>5</v>
      </c>
      <c r="P2" s="72">
        <v>44203</v>
      </c>
      <c r="Q2" s="73">
        <f>SUM(R2:X2)</f>
        <v>2.31</v>
      </c>
      <c r="R2" s="73"/>
      <c r="S2" s="73"/>
      <c r="U2" s="73"/>
      <c r="V2" s="73"/>
      <c r="W2" s="73"/>
      <c r="X2" s="73">
        <v>2.31</v>
      </c>
      <c r="Y2" s="30" t="s">
        <v>68</v>
      </c>
    </row>
    <row r="3" spans="1:25" ht="18">
      <c r="A3" s="32"/>
      <c r="B3" s="9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72">
        <v>44207</v>
      </c>
      <c r="Q3" s="73">
        <f>SUM(R3:X3)</f>
        <v>200</v>
      </c>
      <c r="R3" s="73"/>
      <c r="S3" s="73"/>
      <c r="U3" s="73">
        <v>200</v>
      </c>
      <c r="V3" s="73"/>
      <c r="W3" s="73"/>
      <c r="X3" s="73"/>
      <c r="Y3" s="30" t="s">
        <v>81</v>
      </c>
    </row>
    <row r="4" spans="1:25" ht="18">
      <c r="A4" s="19" t="s">
        <v>45</v>
      </c>
      <c r="B4" s="103">
        <f>SUM(C4:N4)</f>
        <v>15199.02</v>
      </c>
      <c r="C4" s="30"/>
      <c r="D4" s="102"/>
      <c r="E4" s="102">
        <f>R27</f>
        <v>9524.02</v>
      </c>
      <c r="F4" s="102">
        <f>R32</f>
        <v>2500</v>
      </c>
      <c r="G4" s="102">
        <f>R42</f>
        <v>2500</v>
      </c>
      <c r="H4" s="102">
        <f>R52</f>
        <v>165</v>
      </c>
      <c r="I4" s="102">
        <f>R59</f>
        <v>435</v>
      </c>
      <c r="J4" s="30"/>
      <c r="K4" s="102">
        <f>R75</f>
        <v>75</v>
      </c>
      <c r="L4" s="30"/>
      <c r="M4" s="30"/>
      <c r="N4" s="35"/>
      <c r="P4" s="72">
        <v>44207</v>
      </c>
      <c r="Q4" s="73">
        <f>SUM(R4:X4)</f>
        <v>547.5</v>
      </c>
      <c r="R4" s="73"/>
      <c r="S4" s="73"/>
      <c r="T4" s="73">
        <v>172</v>
      </c>
      <c r="U4" s="73">
        <v>375.5</v>
      </c>
      <c r="V4" s="73"/>
      <c r="W4" s="73"/>
      <c r="X4" s="73"/>
      <c r="Y4" s="30" t="s">
        <v>86</v>
      </c>
    </row>
    <row r="5" spans="1:25" ht="18">
      <c r="A5" s="19" t="s">
        <v>43</v>
      </c>
      <c r="B5" s="103">
        <f aca="true" t="shared" si="0" ref="B5:B11">SUM(C5:N5)</f>
        <v>2117.23</v>
      </c>
      <c r="C5" s="30"/>
      <c r="D5" s="30"/>
      <c r="E5" s="102">
        <f>S27</f>
        <v>0</v>
      </c>
      <c r="F5" s="30"/>
      <c r="G5" s="30"/>
      <c r="H5" s="102">
        <f>S52</f>
        <v>2117.23</v>
      </c>
      <c r="J5" s="102"/>
      <c r="K5" s="30"/>
      <c r="M5" s="30"/>
      <c r="N5" s="30"/>
      <c r="P5" s="72">
        <v>44209</v>
      </c>
      <c r="Q5" s="73">
        <f>SUM(R5:X5)</f>
        <v>153</v>
      </c>
      <c r="R5" s="73"/>
      <c r="S5" s="73"/>
      <c r="U5" s="73"/>
      <c r="V5" s="73">
        <v>153</v>
      </c>
      <c r="W5" s="73"/>
      <c r="X5" s="73"/>
      <c r="Y5" s="30" t="s">
        <v>82</v>
      </c>
    </row>
    <row r="6" spans="1:25" ht="18">
      <c r="A6" s="19" t="s">
        <v>54</v>
      </c>
      <c r="B6" s="103">
        <f>SUM(C6:N6)</f>
        <v>10268.18</v>
      </c>
      <c r="C6" s="102">
        <f>T8</f>
        <v>172</v>
      </c>
      <c r="D6" s="102">
        <f>T18</f>
        <v>1493.93</v>
      </c>
      <c r="E6" s="102">
        <f>T27</f>
        <v>1526.5</v>
      </c>
      <c r="F6" s="102">
        <f>T32</f>
        <v>494.5</v>
      </c>
      <c r="G6" s="102">
        <f>T42</f>
        <v>258</v>
      </c>
      <c r="H6" s="102">
        <f>T52</f>
        <v>2876.75</v>
      </c>
      <c r="I6" s="102">
        <f>T59</f>
        <v>408.5</v>
      </c>
      <c r="J6" s="102">
        <f>T65</f>
        <v>2866</v>
      </c>
      <c r="K6" s="102">
        <f>T75</f>
        <v>172</v>
      </c>
      <c r="L6" s="102"/>
      <c r="M6" s="102"/>
      <c r="N6" s="102"/>
      <c r="P6" s="72">
        <v>44216</v>
      </c>
      <c r="Q6" s="73">
        <f>SUM(R6:X6)</f>
        <v>3.41</v>
      </c>
      <c r="R6" s="73"/>
      <c r="S6" s="73"/>
      <c r="U6" s="73"/>
      <c r="V6" s="73"/>
      <c r="W6" s="73"/>
      <c r="X6" s="73">
        <v>3.41</v>
      </c>
      <c r="Y6" s="30" t="s">
        <v>68</v>
      </c>
    </row>
    <row r="7" spans="1:24" ht="18">
      <c r="A7" s="19" t="s">
        <v>40</v>
      </c>
      <c r="B7" s="103">
        <f t="shared" si="0"/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126"/>
      <c r="Q7" s="73"/>
      <c r="R7" s="127"/>
      <c r="S7" s="127"/>
      <c r="U7" s="127"/>
      <c r="V7" s="127"/>
      <c r="W7" s="127"/>
      <c r="X7" s="127"/>
    </row>
    <row r="8" spans="1:24" ht="18">
      <c r="A8" s="34" t="s">
        <v>51</v>
      </c>
      <c r="B8" s="103">
        <f t="shared" si="0"/>
        <v>2865.75</v>
      </c>
      <c r="C8" s="102">
        <f>U8</f>
        <v>575.5</v>
      </c>
      <c r="D8" s="102">
        <f>U18</f>
        <v>608.25</v>
      </c>
      <c r="E8" s="102">
        <f>U27</f>
        <v>471.5</v>
      </c>
      <c r="F8" s="102">
        <f>U32</f>
        <v>214.25</v>
      </c>
      <c r="G8" s="102">
        <f>U42</f>
        <v>494.5</v>
      </c>
      <c r="H8" s="102">
        <f>U52</f>
        <v>311</v>
      </c>
      <c r="I8" s="102">
        <f>U59</f>
        <v>10</v>
      </c>
      <c r="J8" s="102">
        <f>U65</f>
        <v>10</v>
      </c>
      <c r="K8" s="102">
        <f>U75</f>
        <v>170.75</v>
      </c>
      <c r="L8" s="102"/>
      <c r="M8" s="102"/>
      <c r="N8" s="102"/>
      <c r="P8" s="32" t="s">
        <v>67</v>
      </c>
      <c r="Q8" s="73">
        <f>SUM(R8:X8)</f>
        <v>906.22</v>
      </c>
      <c r="R8" s="73">
        <f aca="true" t="shared" si="1" ref="R8:X8">SUM(R2:R7)</f>
        <v>0</v>
      </c>
      <c r="S8" s="73">
        <f t="shared" si="1"/>
        <v>0</v>
      </c>
      <c r="T8" s="73">
        <f t="shared" si="1"/>
        <v>172</v>
      </c>
      <c r="U8" s="73">
        <f t="shared" si="1"/>
        <v>575.5</v>
      </c>
      <c r="V8" s="73">
        <f t="shared" si="1"/>
        <v>153</v>
      </c>
      <c r="W8" s="73">
        <f t="shared" si="1"/>
        <v>0</v>
      </c>
      <c r="X8" s="73">
        <f t="shared" si="1"/>
        <v>5.720000000000001</v>
      </c>
    </row>
    <row r="9" spans="1:25" ht="18">
      <c r="A9" s="34" t="s">
        <v>44</v>
      </c>
      <c r="B9" s="103">
        <f t="shared" si="0"/>
        <v>153</v>
      </c>
      <c r="C9" s="102">
        <f>V8</f>
        <v>153</v>
      </c>
      <c r="D9" s="30"/>
      <c r="E9" s="102">
        <f>V27</f>
        <v>0</v>
      </c>
      <c r="F9" s="30"/>
      <c r="G9" s="30"/>
      <c r="H9" s="30"/>
      <c r="I9" s="30"/>
      <c r="J9" s="30"/>
      <c r="K9" s="30"/>
      <c r="L9" s="30"/>
      <c r="M9" s="30"/>
      <c r="N9" s="35"/>
      <c r="P9" s="129"/>
      <c r="Q9" s="130"/>
      <c r="R9" s="130"/>
      <c r="S9" s="130"/>
      <c r="T9" s="132"/>
      <c r="U9" s="130"/>
      <c r="V9" s="130"/>
      <c r="W9" s="130"/>
      <c r="X9" s="130"/>
      <c r="Y9" s="130"/>
    </row>
    <row r="10" spans="1:25" ht="18">
      <c r="A10" s="34" t="s">
        <v>63</v>
      </c>
      <c r="B10" s="103">
        <f t="shared" si="0"/>
        <v>0</v>
      </c>
      <c r="C10" s="30"/>
      <c r="D10" s="30"/>
      <c r="E10" s="30"/>
      <c r="F10" s="30"/>
      <c r="G10" s="30"/>
      <c r="H10" s="102"/>
      <c r="I10" s="30"/>
      <c r="J10" s="30"/>
      <c r="K10" s="30"/>
      <c r="L10" s="102"/>
      <c r="M10" s="30"/>
      <c r="N10" s="35"/>
      <c r="P10" s="72">
        <v>44230</v>
      </c>
      <c r="Q10" s="73">
        <f aca="true" t="shared" si="2" ref="Q10:Q16">SUM(R10:X10)</f>
        <v>38.41</v>
      </c>
      <c r="R10" s="73"/>
      <c r="S10" s="73"/>
      <c r="U10" s="73"/>
      <c r="V10" s="73"/>
      <c r="W10" s="73"/>
      <c r="X10" s="73">
        <f>37.62+0.79</f>
        <v>38.41</v>
      </c>
      <c r="Y10" s="30" t="s">
        <v>68</v>
      </c>
    </row>
    <row r="11" spans="1:25" ht="18">
      <c r="A11" s="34" t="s">
        <v>88</v>
      </c>
      <c r="B11" s="103">
        <f t="shared" si="0"/>
        <v>116.76999999999998</v>
      </c>
      <c r="C11" s="102">
        <f>X8</f>
        <v>5.720000000000001</v>
      </c>
      <c r="D11" s="102">
        <f>X18</f>
        <v>53.959999999999994</v>
      </c>
      <c r="E11" s="102">
        <f>X27</f>
        <v>14.830000000000002</v>
      </c>
      <c r="F11" s="102"/>
      <c r="G11" s="102">
        <f>X42</f>
        <v>11.99</v>
      </c>
      <c r="H11" s="102">
        <f>X52</f>
        <v>18.25</v>
      </c>
      <c r="I11" s="102">
        <f>X59</f>
        <v>4.62</v>
      </c>
      <c r="J11" s="102">
        <f>X65</f>
        <v>1.19</v>
      </c>
      <c r="K11" s="102">
        <f>X75</f>
        <v>6.21</v>
      </c>
      <c r="L11" s="102"/>
      <c r="M11" s="102"/>
      <c r="N11" s="111"/>
      <c r="P11" s="72">
        <v>44231</v>
      </c>
      <c r="Q11" s="73">
        <f t="shared" si="2"/>
        <v>7.04</v>
      </c>
      <c r="R11" s="73"/>
      <c r="S11" s="73"/>
      <c r="U11" s="73"/>
      <c r="V11" s="73"/>
      <c r="W11" s="73"/>
      <c r="X11" s="73">
        <v>7.04</v>
      </c>
      <c r="Y11" s="30" t="s">
        <v>68</v>
      </c>
    </row>
    <row r="12" spans="1:25" ht="18">
      <c r="A12" s="22" t="s">
        <v>15</v>
      </c>
      <c r="B12" s="104">
        <f>SUM(B8:B11)</f>
        <v>3135.52</v>
      </c>
      <c r="C12" s="59">
        <f>SUM(C8:C11)</f>
        <v>734.22</v>
      </c>
      <c r="D12" s="59">
        <f aca="true" t="shared" si="3" ref="D12:N12">SUM(D8:D11)</f>
        <v>662.21</v>
      </c>
      <c r="E12" s="59">
        <f t="shared" si="3"/>
        <v>486.33</v>
      </c>
      <c r="F12" s="59">
        <f t="shared" si="3"/>
        <v>214.25</v>
      </c>
      <c r="G12" s="59">
        <f t="shared" si="3"/>
        <v>506.49</v>
      </c>
      <c r="H12" s="59">
        <f t="shared" si="3"/>
        <v>329.25</v>
      </c>
      <c r="I12" s="59">
        <f t="shared" si="3"/>
        <v>14.620000000000001</v>
      </c>
      <c r="J12" s="59">
        <f t="shared" si="3"/>
        <v>11.19</v>
      </c>
      <c r="K12" s="59">
        <f t="shared" si="3"/>
        <v>176.96</v>
      </c>
      <c r="L12" s="59">
        <f t="shared" si="3"/>
        <v>0</v>
      </c>
      <c r="M12" s="59">
        <f t="shared" si="3"/>
        <v>0</v>
      </c>
      <c r="N12" s="59">
        <f t="shared" si="3"/>
        <v>0</v>
      </c>
      <c r="P12" s="72">
        <v>44236</v>
      </c>
      <c r="Q12" s="73">
        <f t="shared" si="2"/>
        <v>75</v>
      </c>
      <c r="R12" s="73"/>
      <c r="S12" s="73"/>
      <c r="U12" s="73">
        <v>75</v>
      </c>
      <c r="V12" s="73"/>
      <c r="W12" s="73"/>
      <c r="X12" s="73"/>
      <c r="Y12" s="30" t="s">
        <v>85</v>
      </c>
    </row>
    <row r="13" spans="1:26" ht="18.75" thickBot="1">
      <c r="A13" s="20"/>
      <c r="B13" s="105"/>
      <c r="C13" s="60"/>
      <c r="D13" s="60"/>
      <c r="E13" s="61"/>
      <c r="F13" s="60"/>
      <c r="G13" s="60"/>
      <c r="H13" s="60"/>
      <c r="I13" s="60"/>
      <c r="J13" s="60"/>
      <c r="K13" s="60"/>
      <c r="L13" s="60"/>
      <c r="M13" s="60"/>
      <c r="N13" s="60"/>
      <c r="P13" s="72">
        <v>44231</v>
      </c>
      <c r="Q13" s="73">
        <f t="shared" si="2"/>
        <v>784</v>
      </c>
      <c r="T13" s="73">
        <v>440.75</v>
      </c>
      <c r="U13" s="73">
        <v>343.25</v>
      </c>
      <c r="X13" s="73"/>
      <c r="Y13" s="30" t="s">
        <v>86</v>
      </c>
      <c r="Z13" s="131"/>
    </row>
    <row r="14" spans="1:26" ht="18.75" thickTop="1">
      <c r="A14" s="26" t="s">
        <v>47</v>
      </c>
      <c r="B14" s="106">
        <f>SUM(C14:N14)</f>
        <v>30719.949999999993</v>
      </c>
      <c r="C14" s="62">
        <f>SUM(C4:C11)</f>
        <v>906.22</v>
      </c>
      <c r="D14" s="62">
        <f aca="true" t="shared" si="4" ref="D14:N14">SUM(D4:D11)</f>
        <v>2156.1400000000003</v>
      </c>
      <c r="E14" s="62">
        <f t="shared" si="4"/>
        <v>11536.85</v>
      </c>
      <c r="F14" s="62">
        <f t="shared" si="4"/>
        <v>3208.75</v>
      </c>
      <c r="G14" s="62">
        <f t="shared" si="4"/>
        <v>3264.49</v>
      </c>
      <c r="H14" s="62">
        <f t="shared" si="4"/>
        <v>5488.23</v>
      </c>
      <c r="I14" s="62">
        <f t="shared" si="4"/>
        <v>858.12</v>
      </c>
      <c r="J14" s="62">
        <f t="shared" si="4"/>
        <v>2877.19</v>
      </c>
      <c r="K14" s="62">
        <f t="shared" si="4"/>
        <v>423.96</v>
      </c>
      <c r="L14" s="62">
        <f t="shared" si="4"/>
        <v>0</v>
      </c>
      <c r="M14" s="62">
        <f t="shared" si="4"/>
        <v>0</v>
      </c>
      <c r="N14" s="62">
        <f t="shared" si="4"/>
        <v>0</v>
      </c>
      <c r="P14" s="72">
        <v>44231</v>
      </c>
      <c r="Q14" s="73">
        <f t="shared" si="2"/>
        <v>1053.18</v>
      </c>
      <c r="T14" s="73">
        <v>1053.18</v>
      </c>
      <c r="U14" s="73"/>
      <c r="X14" s="73"/>
      <c r="Y14" s="30" t="s">
        <v>87</v>
      </c>
      <c r="Z14" s="131"/>
    </row>
    <row r="15" spans="1:26" ht="18">
      <c r="A15" s="25"/>
      <c r="B15" s="10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72">
        <v>44243</v>
      </c>
      <c r="Q15" s="73">
        <f t="shared" si="2"/>
        <v>8.51</v>
      </c>
      <c r="U15" s="73"/>
      <c r="X15" s="73">
        <v>8.51</v>
      </c>
      <c r="Y15" s="30" t="s">
        <v>68</v>
      </c>
      <c r="Z15" s="131"/>
    </row>
    <row r="16" spans="16:26" ht="18">
      <c r="P16" s="72">
        <v>44250</v>
      </c>
      <c r="Q16" s="73">
        <f t="shared" si="2"/>
        <v>190</v>
      </c>
      <c r="U16" s="73">
        <v>190</v>
      </c>
      <c r="X16" s="73"/>
      <c r="Y16" s="30" t="s">
        <v>92</v>
      </c>
      <c r="Z16" s="131"/>
    </row>
    <row r="17" spans="1:26" ht="18">
      <c r="A17" t="s">
        <v>27</v>
      </c>
      <c r="P17" s="72"/>
      <c r="Q17" s="73"/>
      <c r="U17" s="73"/>
      <c r="X17" s="73"/>
      <c r="Z17" s="131"/>
    </row>
    <row r="18" spans="1:26" ht="18">
      <c r="A18" t="s">
        <v>28</v>
      </c>
      <c r="P18" s="32" t="s">
        <v>73</v>
      </c>
      <c r="Q18" s="73">
        <f>SUM(R18:X18)</f>
        <v>2156.1400000000003</v>
      </c>
      <c r="R18" s="73">
        <f aca="true" t="shared" si="5" ref="R18:X18">SUM(R10:R17)</f>
        <v>0</v>
      </c>
      <c r="S18" s="73">
        <f t="shared" si="5"/>
        <v>0</v>
      </c>
      <c r="T18" s="73">
        <f t="shared" si="5"/>
        <v>1493.93</v>
      </c>
      <c r="U18" s="73">
        <f t="shared" si="5"/>
        <v>608.25</v>
      </c>
      <c r="V18" s="73">
        <f t="shared" si="5"/>
        <v>0</v>
      </c>
      <c r="W18" s="73">
        <f t="shared" si="5"/>
        <v>0</v>
      </c>
      <c r="X18" s="73">
        <f t="shared" si="5"/>
        <v>53.959999999999994</v>
      </c>
      <c r="Z18" s="131"/>
    </row>
    <row r="19" spans="16:26" ht="18">
      <c r="P19" s="129"/>
      <c r="Q19" s="130"/>
      <c r="R19" s="130"/>
      <c r="S19" s="130"/>
      <c r="T19" s="132"/>
      <c r="U19" s="130"/>
      <c r="V19" s="130"/>
      <c r="W19" s="130"/>
      <c r="X19" s="130"/>
      <c r="Y19" s="130"/>
      <c r="Z19" s="131"/>
    </row>
    <row r="20" spans="16:26" ht="18">
      <c r="P20" s="72">
        <v>44256</v>
      </c>
      <c r="Q20" s="73">
        <f aca="true" t="shared" si="6" ref="Q20:Q25">SUM(R20:X20)</f>
        <v>7024.02</v>
      </c>
      <c r="R20" s="73">
        <v>7024.02</v>
      </c>
      <c r="S20" s="73"/>
      <c r="U20" s="73"/>
      <c r="V20" s="73"/>
      <c r="W20" s="73"/>
      <c r="X20" s="73"/>
      <c r="Y20" s="30" t="s">
        <v>99</v>
      </c>
      <c r="Z20" s="131"/>
    </row>
    <row r="21" spans="16:26" ht="18">
      <c r="P21" s="72">
        <v>44261</v>
      </c>
      <c r="Q21" s="73">
        <f t="shared" si="6"/>
        <v>2500</v>
      </c>
      <c r="R21" s="73">
        <v>2500</v>
      </c>
      <c r="S21" s="73"/>
      <c r="U21" s="73"/>
      <c r="V21" s="73"/>
      <c r="W21" s="73"/>
      <c r="X21" s="73"/>
      <c r="Y21" s="30" t="s">
        <v>97</v>
      </c>
      <c r="Z21" s="131"/>
    </row>
    <row r="22" spans="16:26" ht="18">
      <c r="P22" s="72">
        <v>44261</v>
      </c>
      <c r="Q22" s="73">
        <f t="shared" si="6"/>
        <v>225</v>
      </c>
      <c r="R22" s="73"/>
      <c r="S22" s="73"/>
      <c r="U22" s="73">
        <v>225</v>
      </c>
      <c r="V22" s="73"/>
      <c r="W22" s="73"/>
      <c r="X22" s="73"/>
      <c r="Y22" s="30" t="s">
        <v>94</v>
      </c>
      <c r="Z22" s="131"/>
    </row>
    <row r="23" spans="16:26" ht="18">
      <c r="P23" s="72">
        <v>44261</v>
      </c>
      <c r="Q23" s="73">
        <f t="shared" si="6"/>
        <v>1773</v>
      </c>
      <c r="T23" s="73">
        <v>1526.5</v>
      </c>
      <c r="U23" s="73">
        <v>246.5</v>
      </c>
      <c r="X23" s="73"/>
      <c r="Y23" s="30" t="s">
        <v>86</v>
      </c>
      <c r="Z23" s="131"/>
    </row>
    <row r="24" spans="16:26" ht="18">
      <c r="P24" s="72">
        <v>44263</v>
      </c>
      <c r="Q24" s="73">
        <f t="shared" si="6"/>
        <v>13.950000000000001</v>
      </c>
      <c r="U24" s="73"/>
      <c r="X24" s="73">
        <f>13.31+0.64</f>
        <v>13.950000000000001</v>
      </c>
      <c r="Y24" s="30" t="s">
        <v>68</v>
      </c>
      <c r="Z24" s="131"/>
    </row>
    <row r="25" spans="16:26" ht="18">
      <c r="P25" s="72">
        <v>44274</v>
      </c>
      <c r="Q25" s="73">
        <f t="shared" si="6"/>
        <v>0.88</v>
      </c>
      <c r="U25" s="73"/>
      <c r="X25" s="73">
        <v>0.88</v>
      </c>
      <c r="Y25" s="30" t="s">
        <v>68</v>
      </c>
      <c r="Z25" s="131"/>
    </row>
    <row r="26" ht="18">
      <c r="Z26" s="131"/>
    </row>
    <row r="27" spans="16:26" ht="18">
      <c r="P27" s="32" t="s">
        <v>93</v>
      </c>
      <c r="Q27" s="73">
        <f>SUM(R27:X27)</f>
        <v>11536.85</v>
      </c>
      <c r="R27" s="73">
        <f aca="true" t="shared" si="7" ref="R27:X27">SUM(R20:R26)</f>
        <v>9524.02</v>
      </c>
      <c r="S27" s="73">
        <f t="shared" si="7"/>
        <v>0</v>
      </c>
      <c r="T27" s="73">
        <f t="shared" si="7"/>
        <v>1526.5</v>
      </c>
      <c r="U27" s="73">
        <f t="shared" si="7"/>
        <v>471.5</v>
      </c>
      <c r="V27" s="73">
        <f t="shared" si="7"/>
        <v>0</v>
      </c>
      <c r="W27" s="73">
        <f t="shared" si="7"/>
        <v>0</v>
      </c>
      <c r="X27" s="73">
        <f t="shared" si="7"/>
        <v>14.830000000000002</v>
      </c>
      <c r="Z27" s="131"/>
    </row>
    <row r="28" spans="16:26" ht="18">
      <c r="P28" s="129"/>
      <c r="Q28" s="130"/>
      <c r="R28" s="130"/>
      <c r="S28" s="130"/>
      <c r="T28" s="132"/>
      <c r="U28" s="130"/>
      <c r="V28" s="130"/>
      <c r="W28" s="130"/>
      <c r="X28" s="130"/>
      <c r="Y28" s="130"/>
      <c r="Z28" s="131"/>
    </row>
    <row r="29" spans="16:26" ht="18">
      <c r="P29" s="72">
        <v>44292</v>
      </c>
      <c r="Q29" s="73">
        <f>SUM(R29:X29)</f>
        <v>708.75</v>
      </c>
      <c r="R29" s="73"/>
      <c r="S29" s="73"/>
      <c r="T29" s="73">
        <v>494.5</v>
      </c>
      <c r="U29" s="73">
        <v>214.25</v>
      </c>
      <c r="V29" s="73"/>
      <c r="W29" s="73"/>
      <c r="X29" s="73"/>
      <c r="Y29" s="30" t="s">
        <v>86</v>
      </c>
      <c r="Z29" s="131"/>
    </row>
    <row r="30" spans="16:25" ht="18">
      <c r="P30" s="72">
        <v>44299</v>
      </c>
      <c r="Q30" s="73">
        <f>SUM(R30:X30)</f>
        <v>2500</v>
      </c>
      <c r="R30" s="73">
        <v>2500</v>
      </c>
      <c r="S30" s="73"/>
      <c r="U30" s="73"/>
      <c r="V30" s="73"/>
      <c r="W30" s="73"/>
      <c r="X30" s="73"/>
      <c r="Y30" s="30" t="s">
        <v>98</v>
      </c>
    </row>
    <row r="32" spans="16:24" ht="18">
      <c r="P32" s="32" t="s">
        <v>95</v>
      </c>
      <c r="Q32" s="73">
        <f>SUM(R32:X32)</f>
        <v>3208.75</v>
      </c>
      <c r="R32" s="73">
        <f aca="true" t="shared" si="8" ref="R32:X32">SUM(R29:R31)</f>
        <v>2500</v>
      </c>
      <c r="S32" s="73">
        <f t="shared" si="8"/>
        <v>0</v>
      </c>
      <c r="T32" s="73">
        <f t="shared" si="8"/>
        <v>494.5</v>
      </c>
      <c r="U32" s="73">
        <f t="shared" si="8"/>
        <v>214.25</v>
      </c>
      <c r="V32" s="73">
        <f t="shared" si="8"/>
        <v>0</v>
      </c>
      <c r="W32" s="73">
        <f t="shared" si="8"/>
        <v>0</v>
      </c>
      <c r="X32" s="73">
        <f t="shared" si="8"/>
        <v>0</v>
      </c>
    </row>
    <row r="33" spans="16:25" ht="18">
      <c r="P33" s="129"/>
      <c r="Q33" s="130"/>
      <c r="R33" s="130"/>
      <c r="S33" s="130"/>
      <c r="T33" s="132"/>
      <c r="U33" s="130"/>
      <c r="V33" s="130"/>
      <c r="W33" s="130"/>
      <c r="X33" s="130"/>
      <c r="Y33" s="130"/>
    </row>
    <row r="34" spans="16:26" ht="18">
      <c r="P34" s="72">
        <v>44323</v>
      </c>
      <c r="Q34" s="73">
        <f aca="true" t="shared" si="9" ref="Q34:Q40">SUM(R34:X34)</f>
        <v>504.5</v>
      </c>
      <c r="R34" s="73"/>
      <c r="S34" s="73"/>
      <c r="T34" s="73">
        <v>258</v>
      </c>
      <c r="U34" s="73">
        <v>246.5</v>
      </c>
      <c r="V34" s="73"/>
      <c r="W34" s="73"/>
      <c r="X34" s="73"/>
      <c r="Y34" s="30" t="s">
        <v>86</v>
      </c>
      <c r="Z34" s="131"/>
    </row>
    <row r="35" spans="16:25" ht="18">
      <c r="P35" s="72">
        <v>44329</v>
      </c>
      <c r="Q35" s="73">
        <f t="shared" si="9"/>
        <v>2500</v>
      </c>
      <c r="R35" s="73">
        <v>2500</v>
      </c>
      <c r="S35" s="73"/>
      <c r="U35" s="73"/>
      <c r="V35" s="73"/>
      <c r="W35" s="73"/>
      <c r="X35" s="73"/>
      <c r="Y35" s="30" t="s">
        <v>100</v>
      </c>
    </row>
    <row r="36" spans="16:25" ht="18">
      <c r="P36" s="72">
        <v>44329</v>
      </c>
      <c r="Q36" s="73">
        <f t="shared" si="9"/>
        <v>188</v>
      </c>
      <c r="R36" s="73"/>
      <c r="S36" s="73"/>
      <c r="U36" s="73">
        <v>188</v>
      </c>
      <c r="V36" s="73"/>
      <c r="W36" s="73"/>
      <c r="X36" s="73"/>
      <c r="Y36" s="30" t="s">
        <v>101</v>
      </c>
    </row>
    <row r="37" spans="16:25" ht="18">
      <c r="P37" s="72">
        <v>44329</v>
      </c>
      <c r="Q37" s="73">
        <f>SUM(R37:X37)</f>
        <v>1.76</v>
      </c>
      <c r="U37" s="73"/>
      <c r="X37" s="73">
        <v>1.76</v>
      </c>
      <c r="Y37" s="30" t="s">
        <v>68</v>
      </c>
    </row>
    <row r="38" spans="16:25" ht="18">
      <c r="P38" s="72">
        <v>44334</v>
      </c>
      <c r="Q38" s="73">
        <f>SUM(R38:X38)</f>
        <v>60</v>
      </c>
      <c r="U38" s="73">
        <v>60</v>
      </c>
      <c r="X38" s="73"/>
      <c r="Y38" s="30" t="s">
        <v>103</v>
      </c>
    </row>
    <row r="39" spans="16:25" ht="18">
      <c r="P39" s="72">
        <v>44339</v>
      </c>
      <c r="Q39" s="73">
        <f t="shared" si="9"/>
        <v>7.59</v>
      </c>
      <c r="U39" s="73"/>
      <c r="X39" s="73">
        <v>7.59</v>
      </c>
      <c r="Y39" s="30" t="s">
        <v>68</v>
      </c>
    </row>
    <row r="40" spans="16:25" ht="18">
      <c r="P40" s="72">
        <v>44343</v>
      </c>
      <c r="Q40" s="73">
        <f t="shared" si="9"/>
        <v>2.64</v>
      </c>
      <c r="U40" s="73"/>
      <c r="X40" s="73">
        <v>2.64</v>
      </c>
      <c r="Y40" s="30" t="s">
        <v>68</v>
      </c>
    </row>
    <row r="42" spans="16:24" ht="18">
      <c r="P42" s="32" t="s">
        <v>96</v>
      </c>
      <c r="Q42" s="73">
        <f>SUM(R42:X42)</f>
        <v>3264.49</v>
      </c>
      <c r="R42" s="73">
        <f aca="true" t="shared" si="10" ref="R42:X42">SUM(R34:R41)</f>
        <v>2500</v>
      </c>
      <c r="S42" s="73">
        <f t="shared" si="10"/>
        <v>0</v>
      </c>
      <c r="T42" s="73">
        <f t="shared" si="10"/>
        <v>258</v>
      </c>
      <c r="U42" s="73">
        <f t="shared" si="10"/>
        <v>494.5</v>
      </c>
      <c r="V42" s="73">
        <f t="shared" si="10"/>
        <v>0</v>
      </c>
      <c r="W42" s="73">
        <f t="shared" si="10"/>
        <v>0</v>
      </c>
      <c r="X42" s="73">
        <f t="shared" si="10"/>
        <v>11.99</v>
      </c>
    </row>
    <row r="43" spans="16:25" ht="18">
      <c r="P43" s="129"/>
      <c r="Q43" s="130"/>
      <c r="R43" s="130"/>
      <c r="S43" s="130"/>
      <c r="T43" s="132"/>
      <c r="U43" s="130"/>
      <c r="V43" s="130"/>
      <c r="W43" s="130"/>
      <c r="X43" s="130"/>
      <c r="Y43" s="130"/>
    </row>
    <row r="44" spans="16:25" ht="18">
      <c r="P44" s="72">
        <v>44355</v>
      </c>
      <c r="Q44" s="73">
        <f aca="true" t="shared" si="11" ref="Q44:Q50">SUM(R44:X44)</f>
        <v>837.75</v>
      </c>
      <c r="R44" s="73"/>
      <c r="S44" s="73"/>
      <c r="T44" s="73">
        <v>526.75</v>
      </c>
      <c r="U44" s="73">
        <v>311</v>
      </c>
      <c r="V44" s="73"/>
      <c r="W44" s="73"/>
      <c r="X44" s="73"/>
      <c r="Y44" s="30" t="s">
        <v>86</v>
      </c>
    </row>
    <row r="45" spans="16:25" ht="18">
      <c r="P45" s="72">
        <v>44355</v>
      </c>
      <c r="Q45" s="73">
        <f t="shared" si="11"/>
        <v>2350</v>
      </c>
      <c r="R45" s="73"/>
      <c r="S45" s="73"/>
      <c r="T45" s="73">
        <v>2350</v>
      </c>
      <c r="U45" s="73"/>
      <c r="V45" s="73"/>
      <c r="W45" s="73"/>
      <c r="X45" s="73"/>
      <c r="Y45" s="30" t="s">
        <v>109</v>
      </c>
    </row>
    <row r="46" spans="16:25" ht="18">
      <c r="P46" s="72">
        <v>44361</v>
      </c>
      <c r="Q46" s="73">
        <f t="shared" si="11"/>
        <v>5.38</v>
      </c>
      <c r="R46" s="73"/>
      <c r="S46" s="73"/>
      <c r="U46" s="73"/>
      <c r="V46" s="73"/>
      <c r="W46" s="73"/>
      <c r="X46" s="73">
        <v>5.38</v>
      </c>
      <c r="Y46" s="30" t="s">
        <v>68</v>
      </c>
    </row>
    <row r="47" spans="16:25" ht="18">
      <c r="P47" s="72">
        <v>44369</v>
      </c>
      <c r="Q47" s="73">
        <f t="shared" si="11"/>
        <v>165</v>
      </c>
      <c r="R47" s="73">
        <v>165</v>
      </c>
      <c r="S47" s="73"/>
      <c r="U47" s="73"/>
      <c r="V47" s="73"/>
      <c r="W47" s="73"/>
      <c r="X47" s="73"/>
      <c r="Y47" s="30" t="s">
        <v>110</v>
      </c>
    </row>
    <row r="48" spans="16:25" ht="18">
      <c r="P48" s="72">
        <v>44369</v>
      </c>
      <c r="Q48" s="73" t="s">
        <v>106</v>
      </c>
      <c r="R48" s="73"/>
      <c r="S48" s="73"/>
      <c r="U48" s="73"/>
      <c r="V48" s="73"/>
      <c r="W48" s="73"/>
      <c r="X48" s="73"/>
      <c r="Y48" s="30" t="s">
        <v>107</v>
      </c>
    </row>
    <row r="49" spans="16:25" ht="18">
      <c r="P49" s="72">
        <v>44369</v>
      </c>
      <c r="Q49" s="73">
        <f t="shared" si="11"/>
        <v>2117.23</v>
      </c>
      <c r="R49" s="73"/>
      <c r="S49" s="73">
        <v>2117.23</v>
      </c>
      <c r="U49" s="73"/>
      <c r="V49" s="73"/>
      <c r="W49" s="73"/>
      <c r="X49" s="73"/>
      <c r="Y49" s="30" t="s">
        <v>120</v>
      </c>
    </row>
    <row r="50" spans="16:25" ht="18">
      <c r="P50" s="72">
        <v>44370</v>
      </c>
      <c r="Q50" s="73">
        <f t="shared" si="11"/>
        <v>12.87</v>
      </c>
      <c r="R50" s="73"/>
      <c r="S50" s="73"/>
      <c r="U50" s="73"/>
      <c r="V50" s="73"/>
      <c r="W50" s="73"/>
      <c r="X50" s="73">
        <v>12.87</v>
      </c>
      <c r="Y50" s="30" t="s">
        <v>68</v>
      </c>
    </row>
    <row r="51" spans="18:24" ht="18">
      <c r="R51" s="73"/>
      <c r="S51" s="73"/>
      <c r="U51" s="73"/>
      <c r="V51" s="73"/>
      <c r="W51" s="73"/>
      <c r="X51" s="73"/>
    </row>
    <row r="52" spans="16:24" ht="18">
      <c r="P52" s="32" t="s">
        <v>102</v>
      </c>
      <c r="Q52" s="73">
        <f>SUM(R52:X52)</f>
        <v>5488.23</v>
      </c>
      <c r="R52" s="73">
        <f aca="true" t="shared" si="12" ref="R52:X52">SUM(R44:R51)</f>
        <v>165</v>
      </c>
      <c r="S52" s="73">
        <f t="shared" si="12"/>
        <v>2117.23</v>
      </c>
      <c r="T52" s="73">
        <f t="shared" si="12"/>
        <v>2876.75</v>
      </c>
      <c r="U52" s="73">
        <f t="shared" si="12"/>
        <v>311</v>
      </c>
      <c r="V52" s="73">
        <f t="shared" si="12"/>
        <v>0</v>
      </c>
      <c r="W52" s="73">
        <f t="shared" si="12"/>
        <v>0</v>
      </c>
      <c r="X52" s="73">
        <f t="shared" si="12"/>
        <v>18.25</v>
      </c>
    </row>
    <row r="53" spans="16:25" ht="18">
      <c r="P53" s="129"/>
      <c r="Q53" s="130"/>
      <c r="R53" s="130"/>
      <c r="S53" s="130"/>
      <c r="T53" s="132"/>
      <c r="U53" s="130"/>
      <c r="V53" s="130"/>
      <c r="W53" s="130"/>
      <c r="X53" s="130"/>
      <c r="Y53" s="130"/>
    </row>
    <row r="54" spans="16:25" ht="18">
      <c r="P54" s="72">
        <v>44389</v>
      </c>
      <c r="Q54" s="73">
        <f>SUM(R54:X54)</f>
        <v>418.5</v>
      </c>
      <c r="R54" s="73"/>
      <c r="S54" s="73"/>
      <c r="T54" s="73">
        <v>408.5</v>
      </c>
      <c r="U54" s="73">
        <v>10</v>
      </c>
      <c r="V54" s="73"/>
      <c r="W54" s="73"/>
      <c r="X54" s="73"/>
      <c r="Y54" s="30" t="s">
        <v>86</v>
      </c>
    </row>
    <row r="55" spans="16:25" ht="18">
      <c r="P55" s="72">
        <v>44399</v>
      </c>
      <c r="Q55" s="73">
        <f>SUM(R55:X55)</f>
        <v>435</v>
      </c>
      <c r="R55" s="73">
        <v>435</v>
      </c>
      <c r="S55" s="73"/>
      <c r="U55" s="73"/>
      <c r="V55" s="73"/>
      <c r="W55" s="73"/>
      <c r="X55" s="73"/>
      <c r="Y55" s="30" t="s">
        <v>110</v>
      </c>
    </row>
    <row r="56" spans="16:25" ht="18">
      <c r="P56" s="72">
        <v>44385</v>
      </c>
      <c r="Q56" s="73">
        <f>SUM(R56:X56)</f>
        <v>3.74</v>
      </c>
      <c r="R56" s="73"/>
      <c r="S56" s="73"/>
      <c r="U56" s="73"/>
      <c r="V56" s="73"/>
      <c r="W56" s="73"/>
      <c r="X56" s="73">
        <v>3.74</v>
      </c>
      <c r="Y56" s="30" t="s">
        <v>68</v>
      </c>
    </row>
    <row r="57" spans="16:25" ht="18">
      <c r="P57" s="72">
        <v>44392</v>
      </c>
      <c r="Q57" s="73">
        <f>SUM(R57:X57)</f>
        <v>0.88</v>
      </c>
      <c r="R57" s="73"/>
      <c r="S57" s="73"/>
      <c r="U57" s="73"/>
      <c r="V57" s="73"/>
      <c r="W57" s="73"/>
      <c r="X57" s="73">
        <v>0.88</v>
      </c>
      <c r="Y57" s="30" t="s">
        <v>68</v>
      </c>
    </row>
    <row r="58" spans="18:24" ht="18">
      <c r="R58" s="73"/>
      <c r="S58" s="73"/>
      <c r="U58" s="73"/>
      <c r="V58" s="73"/>
      <c r="W58" s="73"/>
      <c r="X58" s="73"/>
    </row>
    <row r="59" spans="16:24" ht="18">
      <c r="P59" s="32" t="s">
        <v>117</v>
      </c>
      <c r="Q59" s="73">
        <f>SUM(R59:X59)</f>
        <v>858.12</v>
      </c>
      <c r="R59" s="73">
        <f aca="true" t="shared" si="13" ref="R59:X59">SUM(R54:R58)</f>
        <v>435</v>
      </c>
      <c r="S59" s="73">
        <f t="shared" si="13"/>
        <v>0</v>
      </c>
      <c r="T59" s="73">
        <f t="shared" si="13"/>
        <v>408.5</v>
      </c>
      <c r="U59" s="73">
        <f t="shared" si="13"/>
        <v>10</v>
      </c>
      <c r="V59" s="73">
        <f t="shared" si="13"/>
        <v>0</v>
      </c>
      <c r="W59" s="73">
        <f t="shared" si="13"/>
        <v>0</v>
      </c>
      <c r="X59" s="73">
        <f t="shared" si="13"/>
        <v>4.62</v>
      </c>
    </row>
    <row r="60" spans="16:25" ht="18">
      <c r="P60" s="129"/>
      <c r="Q60" s="130"/>
      <c r="R60" s="130"/>
      <c r="S60" s="130"/>
      <c r="T60" s="132"/>
      <c r="U60" s="130"/>
      <c r="V60" s="130"/>
      <c r="W60" s="130"/>
      <c r="X60" s="130"/>
      <c r="Y60" s="130"/>
    </row>
    <row r="61" spans="16:24" ht="18">
      <c r="P61" s="72">
        <v>44417</v>
      </c>
      <c r="Q61" s="73">
        <f>SUM(R61:X61)</f>
        <v>526</v>
      </c>
      <c r="R61" s="73"/>
      <c r="S61" s="73"/>
      <c r="T61" s="73">
        <v>516</v>
      </c>
      <c r="U61" s="73">
        <v>10</v>
      </c>
      <c r="V61" s="73"/>
      <c r="W61" s="73"/>
      <c r="X61" s="73"/>
    </row>
    <row r="62" spans="16:25" ht="18">
      <c r="P62" s="72">
        <v>44433</v>
      </c>
      <c r="Q62" s="73">
        <f>SUM(R62:X62)</f>
        <v>1.19</v>
      </c>
      <c r="R62" s="73"/>
      <c r="S62" s="73"/>
      <c r="U62" s="73"/>
      <c r="V62" s="73"/>
      <c r="W62" s="73"/>
      <c r="X62" s="73">
        <v>1.19</v>
      </c>
      <c r="Y62" s="30" t="s">
        <v>68</v>
      </c>
    </row>
    <row r="63" spans="16:25" ht="18">
      <c r="P63" s="72">
        <v>44435</v>
      </c>
      <c r="Q63" s="73">
        <f>SUM(R63:X63)</f>
        <v>2350</v>
      </c>
      <c r="R63" s="73"/>
      <c r="S63" s="73"/>
      <c r="T63" s="73">
        <v>2350</v>
      </c>
      <c r="U63" s="73"/>
      <c r="V63" s="73"/>
      <c r="W63" s="73"/>
      <c r="X63" s="73"/>
      <c r="Y63" s="30" t="s">
        <v>121</v>
      </c>
    </row>
    <row r="64" spans="18:24" ht="18">
      <c r="R64" s="73"/>
      <c r="S64" s="73"/>
      <c r="U64" s="73"/>
      <c r="V64" s="73"/>
      <c r="W64" s="73"/>
      <c r="X64" s="73"/>
    </row>
    <row r="65" spans="16:24" ht="18">
      <c r="P65" s="32" t="s">
        <v>119</v>
      </c>
      <c r="Q65" s="73">
        <f>SUM(R65:X65)</f>
        <v>2877.19</v>
      </c>
      <c r="R65" s="73">
        <f aca="true" t="shared" si="14" ref="R65:X65">SUM(R61:R64)</f>
        <v>0</v>
      </c>
      <c r="S65" s="73">
        <f t="shared" si="14"/>
        <v>0</v>
      </c>
      <c r="T65" s="73">
        <f t="shared" si="14"/>
        <v>2866</v>
      </c>
      <c r="U65" s="73">
        <f t="shared" si="14"/>
        <v>10</v>
      </c>
      <c r="V65" s="73">
        <f t="shared" si="14"/>
        <v>0</v>
      </c>
      <c r="W65" s="73">
        <f t="shared" si="14"/>
        <v>0</v>
      </c>
      <c r="X65" s="73">
        <f t="shared" si="14"/>
        <v>1.19</v>
      </c>
    </row>
    <row r="66" spans="16:24" ht="18">
      <c r="P66" s="32" t="s">
        <v>83</v>
      </c>
      <c r="Q66" s="144">
        <f>(Q65)-SUM(Q61:Q64)</f>
        <v>0</v>
      </c>
      <c r="R66" s="144">
        <f>Q65-J14</f>
        <v>0</v>
      </c>
      <c r="S66" s="73"/>
      <c r="U66" s="73"/>
      <c r="V66" s="73"/>
      <c r="W66" s="73"/>
      <c r="X66" s="73"/>
    </row>
    <row r="67" spans="16:25" ht="18">
      <c r="P67" s="129"/>
      <c r="Q67" s="130"/>
      <c r="R67" s="130"/>
      <c r="S67" s="130"/>
      <c r="T67" s="132"/>
      <c r="U67" s="130"/>
      <c r="V67" s="130"/>
      <c r="W67" s="130"/>
      <c r="X67" s="130"/>
      <c r="Y67" s="130"/>
    </row>
    <row r="68" spans="16:24" ht="18">
      <c r="P68" s="72">
        <v>44443</v>
      </c>
      <c r="Q68" s="73">
        <f aca="true" t="shared" si="15" ref="Q68:Q73">SUM(R68:X68)</f>
        <v>192.75</v>
      </c>
      <c r="R68" s="73"/>
      <c r="S68" s="73"/>
      <c r="T68" s="73">
        <v>172</v>
      </c>
      <c r="U68" s="73">
        <v>20.75</v>
      </c>
      <c r="V68" s="73"/>
      <c r="W68" s="73"/>
      <c r="X68" s="73"/>
    </row>
    <row r="69" spans="16:25" ht="18">
      <c r="P69" s="72">
        <v>44443</v>
      </c>
      <c r="Q69" s="73">
        <f t="shared" si="15"/>
        <v>75</v>
      </c>
      <c r="R69" s="73">
        <v>75</v>
      </c>
      <c r="S69" s="73"/>
      <c r="U69" s="73"/>
      <c r="V69" s="73"/>
      <c r="W69" s="73"/>
      <c r="X69" s="73"/>
      <c r="Y69" s="30" t="s">
        <v>110</v>
      </c>
    </row>
    <row r="70" spans="16:24" ht="18">
      <c r="P70" s="72">
        <v>44454</v>
      </c>
      <c r="Q70" s="73">
        <f t="shared" si="15"/>
        <v>150</v>
      </c>
      <c r="R70" s="73"/>
      <c r="S70" s="73"/>
      <c r="U70" s="73">
        <v>150</v>
      </c>
      <c r="V70" s="73"/>
      <c r="W70" s="73"/>
      <c r="X70" s="73"/>
    </row>
    <row r="71" spans="16:24" ht="18">
      <c r="P71" s="72">
        <v>44449</v>
      </c>
      <c r="Q71" s="73">
        <f t="shared" si="15"/>
        <v>6.21</v>
      </c>
      <c r="R71" s="73"/>
      <c r="S71" s="73"/>
      <c r="U71" s="73"/>
      <c r="V71" s="73"/>
      <c r="W71" s="73"/>
      <c r="X71" s="73">
        <v>6.21</v>
      </c>
    </row>
    <row r="72" spans="16:24" ht="18">
      <c r="P72" s="72"/>
      <c r="Q72" s="73">
        <f t="shared" si="15"/>
        <v>0</v>
      </c>
      <c r="R72" s="73"/>
      <c r="S72" s="73"/>
      <c r="U72" s="73"/>
      <c r="V72" s="73"/>
      <c r="W72" s="73"/>
      <c r="X72" s="73"/>
    </row>
    <row r="73" spans="16:24" ht="18">
      <c r="P73" s="72"/>
      <c r="Q73" s="73">
        <f t="shared" si="15"/>
        <v>0</v>
      </c>
      <c r="R73" s="73"/>
      <c r="S73" s="73"/>
      <c r="U73" s="73"/>
      <c r="V73" s="73"/>
      <c r="W73" s="73"/>
      <c r="X73" s="73"/>
    </row>
    <row r="74" spans="18:24" ht="18">
      <c r="R74" s="73"/>
      <c r="S74" s="73"/>
      <c r="U74" s="73"/>
      <c r="V74" s="73"/>
      <c r="W74" s="73"/>
      <c r="X74" s="73"/>
    </row>
    <row r="75" spans="16:24" ht="18">
      <c r="P75" s="32" t="s">
        <v>122</v>
      </c>
      <c r="Q75" s="73">
        <f>SUM(R75:X75)</f>
        <v>423.96</v>
      </c>
      <c r="R75" s="73">
        <f aca="true" t="shared" si="16" ref="R75:X75">SUM(R68:R74)</f>
        <v>75</v>
      </c>
      <c r="S75" s="73">
        <f t="shared" si="16"/>
        <v>0</v>
      </c>
      <c r="T75" s="73">
        <f t="shared" si="16"/>
        <v>172</v>
      </c>
      <c r="U75" s="73">
        <f t="shared" si="16"/>
        <v>170.75</v>
      </c>
      <c r="V75" s="73">
        <f t="shared" si="16"/>
        <v>0</v>
      </c>
      <c r="W75" s="73">
        <f t="shared" si="16"/>
        <v>0</v>
      </c>
      <c r="X75" s="73">
        <f t="shared" si="16"/>
        <v>6.21</v>
      </c>
    </row>
    <row r="76" spans="16:24" ht="18">
      <c r="P76" s="32" t="s">
        <v>83</v>
      </c>
      <c r="Q76" s="144">
        <f>(Q75)-SUM(Q68:Q74)</f>
        <v>0</v>
      </c>
      <c r="R76" s="144">
        <f>Q75-K14</f>
        <v>0</v>
      </c>
      <c r="S76" s="73"/>
      <c r="U76" s="73"/>
      <c r="V76" s="73"/>
      <c r="W76" s="73"/>
      <c r="X76" s="73"/>
    </row>
    <row r="77" spans="16:25" ht="18">
      <c r="P77" s="129"/>
      <c r="Q77" s="130"/>
      <c r="R77" s="130"/>
      <c r="S77" s="130"/>
      <c r="T77" s="132"/>
      <c r="U77" s="130"/>
      <c r="V77" s="130"/>
      <c r="W77" s="130"/>
      <c r="X77" s="130"/>
      <c r="Y77" s="130"/>
    </row>
  </sheetData>
  <sheetProtection/>
  <printOptions/>
  <pageMargins left="0.75" right="0.75" top="1" bottom="1" header="0.5" footer="0.5"/>
  <pageSetup orientation="portrait" scale="86"/>
  <rowBreaks count="1" manualBreakCount="1">
    <brk id="4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Kim  Hoxie</cp:lastModifiedBy>
  <cp:lastPrinted>2021-04-20T16:55:37Z</cp:lastPrinted>
  <dcterms:created xsi:type="dcterms:W3CDTF">2003-01-21T00:34:03Z</dcterms:created>
  <dcterms:modified xsi:type="dcterms:W3CDTF">2021-09-15T21:37:30Z</dcterms:modified>
  <cp:category/>
  <cp:version/>
  <cp:contentType/>
  <cp:contentStatus/>
</cp:coreProperties>
</file>