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sheets/sheet2.xml" ContentType="application/vnd.openxmlformats-officedocument.spreadsheetml.worksheet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ellydriggers/Documents/James/"/>
    </mc:Choice>
  </mc:AlternateContent>
  <xr:revisionPtr revIDLastSave="0" documentId="13_ncr:1_{02452708-FADE-EA44-8E85-300EF1676FE5}" xr6:coauthVersionLast="47" xr6:coauthVersionMax="47" xr10:uidLastSave="{00000000-0000-0000-0000-000000000000}"/>
  <bookViews>
    <workbookView xWindow="1000" yWindow="500" windowWidth="43800" windowHeight="24700" xr2:uid="{6103EC3A-3ED0-D14C-A2DD-37CA1AE6E6A5}"/>
  </bookViews>
  <sheets>
    <sheet name="Financial Statement" sheetId="1" r:id="rId1"/>
    <sheet name="Revenue" sheetId="2" r:id="rId2"/>
    <sheet name="Expenses" sheetId="5" r:id="rId3"/>
  </sheets>
  <definedNames>
    <definedName name="_xlnm.Print_Area" localSheetId="0">'Financial Statement'!$A$1:$I$62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108" i="2" l="1"/>
  <c r="Q109" i="2"/>
  <c r="Q110" i="2"/>
  <c r="Q111" i="2"/>
  <c r="Q107" i="2"/>
  <c r="Q115" i="2"/>
  <c r="R115" i="2"/>
  <c r="N4" i="2"/>
  <c r="S115" i="2"/>
  <c r="N5" i="2"/>
  <c r="N6" i="2"/>
  <c r="N10" i="2"/>
  <c r="R116" i="2"/>
  <c r="N9" i="5"/>
  <c r="X101" i="5"/>
  <c r="N11" i="5"/>
  <c r="Q105" i="2"/>
  <c r="Q106" i="2"/>
  <c r="Q112" i="2"/>
  <c r="Q113" i="2"/>
  <c r="T115" i="2"/>
  <c r="Q116" i="2"/>
  <c r="Q100" i="2"/>
  <c r="Q102" i="2"/>
  <c r="T102" i="2"/>
  <c r="M8" i="2"/>
  <c r="S102" i="2"/>
  <c r="M5" i="2"/>
  <c r="R102" i="2"/>
  <c r="M4" i="2"/>
  <c r="M6" i="2"/>
  <c r="M10" i="2"/>
  <c r="R103" i="2"/>
  <c r="Q103" i="2"/>
  <c r="R101" i="5"/>
  <c r="T101" i="5"/>
  <c r="U101" i="5"/>
  <c r="V101" i="5"/>
  <c r="Q101" i="5"/>
  <c r="N4" i="5"/>
  <c r="N6" i="5"/>
  <c r="N8" i="5"/>
  <c r="N14" i="5"/>
  <c r="R102" i="5"/>
  <c r="Q93" i="5"/>
  <c r="Q94" i="5"/>
  <c r="Q95" i="5"/>
  <c r="Q96" i="5"/>
  <c r="Q97" i="5"/>
  <c r="Q98" i="5"/>
  <c r="Q99" i="5"/>
  <c r="Q102" i="5"/>
  <c r="Q86" i="5"/>
  <c r="F45" i="1"/>
  <c r="F41" i="1"/>
  <c r="T97" i="2"/>
  <c r="L8" i="2"/>
  <c r="Q95" i="2"/>
  <c r="X79" i="5"/>
  <c r="L11" i="5"/>
  <c r="Q94" i="2"/>
  <c r="Q97" i="2"/>
  <c r="R97" i="2"/>
  <c r="L4" i="2"/>
  <c r="S97" i="2"/>
  <c r="L5" i="2"/>
  <c r="L6" i="2"/>
  <c r="L10" i="2"/>
  <c r="R98" i="2"/>
  <c r="Q98" i="2"/>
  <c r="U90" i="5"/>
  <c r="R90" i="5"/>
  <c r="S90" i="5"/>
  <c r="T90" i="5"/>
  <c r="V90" i="5"/>
  <c r="W90" i="5"/>
  <c r="X90" i="5"/>
  <c r="Q90" i="5"/>
  <c r="M8" i="5"/>
  <c r="M4" i="5"/>
  <c r="M6" i="5"/>
  <c r="M11" i="5"/>
  <c r="M14" i="5"/>
  <c r="R91" i="5"/>
  <c r="Q85" i="5"/>
  <c r="Q82" i="5"/>
  <c r="Q83" i="5"/>
  <c r="Q87" i="5"/>
  <c r="Q88" i="5"/>
  <c r="Q91" i="5"/>
  <c r="Q89" i="2"/>
  <c r="Q91" i="2"/>
  <c r="T91" i="2"/>
  <c r="K8" i="2"/>
  <c r="R91" i="2"/>
  <c r="K4" i="2"/>
  <c r="K6" i="2"/>
  <c r="K10" i="2"/>
  <c r="R92" i="2"/>
  <c r="S91" i="2"/>
  <c r="Q92" i="2"/>
  <c r="Q83" i="2"/>
  <c r="Q84" i="2"/>
  <c r="Q86" i="2"/>
  <c r="R86" i="2"/>
  <c r="J4" i="2"/>
  <c r="J6" i="2"/>
  <c r="J10" i="2"/>
  <c r="R87" i="2"/>
  <c r="R67" i="5"/>
  <c r="J4" i="5"/>
  <c r="S86" i="2"/>
  <c r="T86" i="2"/>
  <c r="Q87" i="2"/>
  <c r="Q56" i="5"/>
  <c r="Q74" i="2"/>
  <c r="Q75" i="2"/>
  <c r="Q76" i="2"/>
  <c r="Q77" i="2"/>
  <c r="Q78" i="2"/>
  <c r="Q80" i="2"/>
  <c r="T80" i="2"/>
  <c r="I8" i="2"/>
  <c r="S80" i="2"/>
  <c r="I5" i="2"/>
  <c r="R80" i="2"/>
  <c r="I4" i="2"/>
  <c r="I6" i="2"/>
  <c r="I10" i="2"/>
  <c r="R81" i="2"/>
  <c r="Q81" i="2"/>
  <c r="U60" i="5"/>
  <c r="T60" i="5"/>
  <c r="R60" i="5"/>
  <c r="S60" i="5"/>
  <c r="V60" i="5"/>
  <c r="W60" i="5"/>
  <c r="X60" i="5"/>
  <c r="Q60" i="5"/>
  <c r="I8" i="5"/>
  <c r="I6" i="5"/>
  <c r="I4" i="5"/>
  <c r="I11" i="5"/>
  <c r="I14" i="5"/>
  <c r="R61" i="5"/>
  <c r="Q57" i="5"/>
  <c r="R51" i="5"/>
  <c r="S51" i="5"/>
  <c r="T51" i="5"/>
  <c r="U51" i="5"/>
  <c r="V51" i="5"/>
  <c r="W51" i="5"/>
  <c r="X51" i="5"/>
  <c r="Q51" i="5"/>
  <c r="Q47" i="5"/>
  <c r="Q48" i="5"/>
  <c r="Q49" i="5"/>
  <c r="Q52" i="5"/>
  <c r="Q54" i="5"/>
  <c r="Q55" i="5"/>
  <c r="Q58" i="5"/>
  <c r="Q61" i="5"/>
  <c r="H4" i="5"/>
  <c r="H5" i="5"/>
  <c r="H6" i="5"/>
  <c r="H8" i="5"/>
  <c r="H11" i="5"/>
  <c r="H14" i="5"/>
  <c r="R52" i="5"/>
  <c r="Q69" i="2"/>
  <c r="Q65" i="2"/>
  <c r="Q66" i="2"/>
  <c r="Q67" i="2"/>
  <c r="Q68" i="2"/>
  <c r="Q71" i="2"/>
  <c r="R71" i="2"/>
  <c r="H4" i="2"/>
  <c r="S71" i="2"/>
  <c r="H5" i="2"/>
  <c r="H6" i="2"/>
  <c r="T71" i="2"/>
  <c r="H8" i="2"/>
  <c r="H10" i="2"/>
  <c r="R72" i="2"/>
  <c r="Q72" i="2"/>
  <c r="Q58" i="2"/>
  <c r="Q59" i="2"/>
  <c r="Q60" i="2"/>
  <c r="Q62" i="2"/>
  <c r="T62" i="2"/>
  <c r="G8" i="2"/>
  <c r="S62" i="2"/>
  <c r="G5" i="2"/>
  <c r="R62" i="2"/>
  <c r="G4" i="2"/>
  <c r="G6" i="2"/>
  <c r="G10" i="2"/>
  <c r="R63" i="2"/>
  <c r="Q63" i="2"/>
  <c r="S44" i="5"/>
  <c r="G5" i="5"/>
  <c r="W44" i="5"/>
  <c r="G10" i="5"/>
  <c r="T44" i="5"/>
  <c r="G6" i="5"/>
  <c r="U44" i="5"/>
  <c r="G8" i="5"/>
  <c r="X44" i="5"/>
  <c r="G11" i="5"/>
  <c r="R44" i="5"/>
  <c r="G4" i="5"/>
  <c r="G14" i="5"/>
  <c r="V44" i="5"/>
  <c r="Q44" i="5"/>
  <c r="R45" i="5"/>
  <c r="Q41" i="5"/>
  <c r="Q42" i="5"/>
  <c r="Q40" i="5"/>
  <c r="Q45" i="5"/>
  <c r="Q54" i="2"/>
  <c r="X37" i="5"/>
  <c r="F11" i="5"/>
  <c r="D43" i="1"/>
  <c r="F46" i="1"/>
  <c r="F42" i="1"/>
  <c r="F48" i="1"/>
  <c r="D31" i="1"/>
  <c r="R56" i="2"/>
  <c r="F4" i="2"/>
  <c r="R13" i="2"/>
  <c r="C4" i="2"/>
  <c r="R34" i="2"/>
  <c r="D4" i="2"/>
  <c r="R45" i="2"/>
  <c r="E4" i="2"/>
  <c r="B4" i="2"/>
  <c r="D8" i="1"/>
  <c r="S13" i="2"/>
  <c r="C5" i="2"/>
  <c r="S34" i="2"/>
  <c r="D5" i="2"/>
  <c r="S45" i="2"/>
  <c r="E5" i="2"/>
  <c r="S56" i="2"/>
  <c r="F5" i="2"/>
  <c r="B5" i="2"/>
  <c r="D9" i="1"/>
  <c r="D10" i="1"/>
  <c r="T13" i="2"/>
  <c r="C8" i="2"/>
  <c r="T34" i="2"/>
  <c r="D8" i="2"/>
  <c r="T45" i="2"/>
  <c r="E8" i="2"/>
  <c r="T56" i="2"/>
  <c r="F8" i="2"/>
  <c r="N8" i="2"/>
  <c r="B8" i="2"/>
  <c r="D12" i="1"/>
  <c r="D14" i="1"/>
  <c r="R11" i="5"/>
  <c r="C4" i="5"/>
  <c r="R20" i="5"/>
  <c r="D4" i="5"/>
  <c r="R27" i="5"/>
  <c r="E4" i="5"/>
  <c r="R37" i="5"/>
  <c r="F4" i="5"/>
  <c r="R72" i="5"/>
  <c r="K4" i="5"/>
  <c r="B4" i="5"/>
  <c r="D18" i="1"/>
  <c r="S27" i="5"/>
  <c r="E5" i="5"/>
  <c r="B5" i="5"/>
  <c r="D19" i="1"/>
  <c r="T11" i="5"/>
  <c r="C6" i="5"/>
  <c r="T20" i="5"/>
  <c r="D6" i="5"/>
  <c r="T27" i="5"/>
  <c r="E6" i="5"/>
  <c r="T37" i="5"/>
  <c r="F6" i="5"/>
  <c r="T67" i="5"/>
  <c r="J6" i="5"/>
  <c r="T72" i="5"/>
  <c r="K6" i="5"/>
  <c r="T79" i="5"/>
  <c r="L6" i="5"/>
  <c r="B6" i="5"/>
  <c r="D20" i="1"/>
  <c r="U11" i="5"/>
  <c r="C8" i="5"/>
  <c r="U20" i="5"/>
  <c r="D8" i="5"/>
  <c r="U27" i="5"/>
  <c r="E8" i="5"/>
  <c r="U37" i="5"/>
  <c r="F8" i="5"/>
  <c r="U67" i="5"/>
  <c r="J8" i="5"/>
  <c r="U72" i="5"/>
  <c r="K8" i="5"/>
  <c r="U79" i="5"/>
  <c r="L8" i="5"/>
  <c r="B8" i="5"/>
  <c r="D22" i="1"/>
  <c r="V11" i="5"/>
  <c r="C9" i="5"/>
  <c r="V27" i="5"/>
  <c r="E9" i="5"/>
  <c r="B9" i="5"/>
  <c r="D23" i="1"/>
  <c r="W79" i="5"/>
  <c r="L10" i="5"/>
  <c r="B10" i="5"/>
  <c r="D24" i="1"/>
  <c r="X11" i="5"/>
  <c r="C11" i="5"/>
  <c r="X20" i="5"/>
  <c r="D11" i="5"/>
  <c r="X27" i="5"/>
  <c r="E11" i="5"/>
  <c r="X67" i="5"/>
  <c r="J11" i="5"/>
  <c r="X72" i="5"/>
  <c r="K11" i="5"/>
  <c r="B11" i="5"/>
  <c r="D25" i="1"/>
  <c r="D28" i="1"/>
  <c r="D30" i="1"/>
  <c r="D34" i="1"/>
  <c r="D62" i="1"/>
  <c r="D39" i="1"/>
  <c r="D48" i="1"/>
  <c r="D54" i="1"/>
  <c r="Q47" i="2"/>
  <c r="Q48" i="2"/>
  <c r="Q49" i="2"/>
  <c r="Q50" i="2"/>
  <c r="Q51" i="2"/>
  <c r="Q52" i="2"/>
  <c r="Q53" i="2"/>
  <c r="Q56" i="2"/>
  <c r="F6" i="2"/>
  <c r="F10" i="2"/>
  <c r="S37" i="5"/>
  <c r="V37" i="5"/>
  <c r="W37" i="5"/>
  <c r="Q37" i="5"/>
  <c r="F14" i="5"/>
  <c r="R38" i="5"/>
  <c r="Q30" i="5"/>
  <c r="Q31" i="5"/>
  <c r="Q32" i="5"/>
  <c r="Q34" i="5"/>
  <c r="Q35" i="5"/>
  <c r="Q38" i="5"/>
  <c r="Q43" i="2"/>
  <c r="Q36" i="2"/>
  <c r="Q37" i="2"/>
  <c r="Q38" i="2"/>
  <c r="Q39" i="2"/>
  <c r="Q40" i="2"/>
  <c r="Q41" i="2"/>
  <c r="Q42" i="2"/>
  <c r="Q45" i="2"/>
  <c r="Q25" i="5"/>
  <c r="E6" i="2"/>
  <c r="E10" i="2"/>
  <c r="W27" i="5"/>
  <c r="Q27" i="5"/>
  <c r="E14" i="5"/>
  <c r="R28" i="5"/>
  <c r="Q22" i="5"/>
  <c r="Q23" i="5"/>
  <c r="Q24" i="5"/>
  <c r="Q28" i="5"/>
  <c r="Q7" i="2"/>
  <c r="Q15" i="2"/>
  <c r="Q16" i="2"/>
  <c r="Q17" i="2"/>
  <c r="Q18" i="2"/>
  <c r="Q19" i="2"/>
  <c r="Q20" i="2"/>
  <c r="Q21" i="2"/>
  <c r="Q22" i="2"/>
  <c r="Q23" i="2"/>
  <c r="Q24" i="2"/>
  <c r="Q25" i="2"/>
  <c r="Q26" i="2"/>
  <c r="Q27" i="2"/>
  <c r="Q28" i="2"/>
  <c r="Q29" i="2"/>
  <c r="Q30" i="2"/>
  <c r="Q31" i="2"/>
  <c r="Q32" i="2"/>
  <c r="Q34" i="2"/>
  <c r="Q14" i="5"/>
  <c r="Q15" i="5"/>
  <c r="S20" i="5"/>
  <c r="V20" i="5"/>
  <c r="W20" i="5"/>
  <c r="Q20" i="5"/>
  <c r="D14" i="5"/>
  <c r="Q13" i="5"/>
  <c r="Q16" i="5"/>
  <c r="Q18" i="5"/>
  <c r="D6" i="2"/>
  <c r="D10" i="2"/>
  <c r="Q9" i="2"/>
  <c r="Q10" i="2"/>
  <c r="Q11" i="2"/>
  <c r="Q8" i="2"/>
  <c r="Q2" i="2"/>
  <c r="Q3" i="2"/>
  <c r="Q4" i="2"/>
  <c r="Q5" i="2"/>
  <c r="Q6" i="2"/>
  <c r="Q13" i="2"/>
  <c r="S11" i="5"/>
  <c r="W11" i="5"/>
  <c r="Q11" i="5"/>
  <c r="Q9" i="5"/>
  <c r="Q2" i="5"/>
  <c r="Q3" i="5"/>
  <c r="Q4" i="5"/>
  <c r="Q5" i="5"/>
  <c r="Q6" i="5"/>
  <c r="Q7" i="5"/>
  <c r="Q8" i="5"/>
  <c r="G10" i="1"/>
  <c r="G14" i="1"/>
  <c r="G28" i="1"/>
  <c r="G30" i="1"/>
  <c r="E48" i="1"/>
  <c r="G26" i="1"/>
  <c r="H28" i="1"/>
  <c r="C14" i="5"/>
  <c r="C6" i="2"/>
  <c r="C10" i="2"/>
  <c r="B6" i="2"/>
  <c r="B10" i="2"/>
  <c r="B12" i="2"/>
  <c r="E10" i="1"/>
  <c r="E14" i="1"/>
  <c r="F14" i="1"/>
  <c r="H14" i="1"/>
  <c r="I10" i="1"/>
  <c r="I14" i="1"/>
  <c r="J10" i="1"/>
  <c r="J14" i="1"/>
  <c r="K14" i="1"/>
  <c r="L14" i="1"/>
  <c r="S101" i="5"/>
  <c r="W101" i="5"/>
  <c r="R79" i="5"/>
  <c r="S79" i="5"/>
  <c r="V79" i="5"/>
  <c r="Q79" i="5"/>
  <c r="L14" i="5"/>
  <c r="R80" i="5"/>
  <c r="Q75" i="5"/>
  <c r="Q76" i="5"/>
  <c r="Q77" i="5"/>
  <c r="Q80" i="5"/>
  <c r="S72" i="5"/>
  <c r="V72" i="5"/>
  <c r="W72" i="5"/>
  <c r="Q72" i="5"/>
  <c r="K14" i="5"/>
  <c r="R73" i="5"/>
  <c r="Q70" i="5"/>
  <c r="Q73" i="5"/>
  <c r="S67" i="5"/>
  <c r="V67" i="5"/>
  <c r="W67" i="5"/>
  <c r="Q67" i="5"/>
  <c r="J14" i="5"/>
  <c r="R68" i="5"/>
  <c r="Q63" i="5"/>
  <c r="Q64" i="5"/>
  <c r="Q65" i="5"/>
  <c r="Q68" i="5"/>
  <c r="B14" i="5"/>
  <c r="B16" i="5"/>
  <c r="N12" i="5"/>
  <c r="M12" i="5"/>
  <c r="L12" i="5"/>
  <c r="K12" i="5"/>
  <c r="J12" i="5"/>
  <c r="I12" i="5"/>
  <c r="H12" i="5"/>
  <c r="G12" i="5"/>
  <c r="F12" i="5"/>
  <c r="E12" i="5"/>
  <c r="D12" i="5"/>
  <c r="C12" i="5"/>
  <c r="B12" i="5"/>
  <c r="F31" i="1"/>
  <c r="K28" i="1"/>
  <c r="K30" i="1"/>
  <c r="J28" i="1"/>
  <c r="J30" i="1"/>
  <c r="I28" i="1"/>
  <c r="I30" i="1"/>
  <c r="E28" i="1"/>
  <c r="E30" i="1"/>
  <c r="F28" i="1"/>
  <c r="J26" i="1"/>
  <c r="I26" i="1"/>
  <c r="D26" i="1"/>
  <c r="E26" i="1"/>
  <c r="F26" i="1"/>
  <c r="F25" i="1"/>
  <c r="F24" i="1"/>
  <c r="F23" i="1"/>
  <c r="F22" i="1"/>
  <c r="F20" i="1"/>
  <c r="F19" i="1"/>
  <c r="F18" i="1"/>
  <c r="F12" i="1"/>
  <c r="F10" i="1"/>
  <c r="F9" i="1"/>
  <c r="F8" i="1"/>
</calcChain>
</file>

<file path=xl/sharedStrings.xml><?xml version="1.0" encoding="utf-8"?>
<sst xmlns="http://schemas.openxmlformats.org/spreadsheetml/2006/main" count="240" uniqueCount="130">
  <si>
    <t>Revenue</t>
  </si>
  <si>
    <t>2021 Actual</t>
  </si>
  <si>
    <t>Percent</t>
  </si>
  <si>
    <t>2020 Actual</t>
  </si>
  <si>
    <t>2019 Actual</t>
  </si>
  <si>
    <t>2018 Actual</t>
  </si>
  <si>
    <t>2017 Actual</t>
    <phoneticPr fontId="0" type="noConversion"/>
  </si>
  <si>
    <t>2016 Actual</t>
    <phoneticPr fontId="0" type="noConversion"/>
  </si>
  <si>
    <t>Member Dues</t>
  </si>
  <si>
    <t>Life</t>
  </si>
  <si>
    <t>Subtotal Dues</t>
  </si>
  <si>
    <t xml:space="preserve">Donations </t>
  </si>
  <si>
    <t>Total Revenue</t>
  </si>
  <si>
    <t>Expenses</t>
  </si>
  <si>
    <t>Lobbying &amp; Legal</t>
  </si>
  <si>
    <t xml:space="preserve">Member Education </t>
  </si>
  <si>
    <t>Member Renew, Recruit, F'raising</t>
  </si>
  <si>
    <t>Administration</t>
  </si>
  <si>
    <t>Board</t>
  </si>
  <si>
    <t>Insurance</t>
  </si>
  <si>
    <t>Board Travel</t>
  </si>
  <si>
    <t>n/a</t>
  </si>
  <si>
    <t>PayPal + Credit Card Fees</t>
  </si>
  <si>
    <t>Subtotal Administration</t>
    <phoneticPr fontId="0" type="noConversion"/>
  </si>
  <si>
    <t>Total Expenses</t>
  </si>
  <si>
    <t>Gain (Loss) Income Minus Expenses</t>
  </si>
  <si>
    <t>Gain Investment Interest</t>
    <phoneticPr fontId="0" type="noConversion"/>
  </si>
  <si>
    <t>Assets Beginning of Year</t>
    <phoneticPr fontId="0" type="noConversion"/>
  </si>
  <si>
    <t>Assets Year to Date</t>
    <phoneticPr fontId="0" type="noConversion"/>
  </si>
  <si>
    <t>Assets Summary</t>
  </si>
  <si>
    <t>Current</t>
    <phoneticPr fontId="0" type="noConversion"/>
  </si>
  <si>
    <t>Begin Year</t>
    <phoneticPr fontId="0" type="noConversion"/>
  </si>
  <si>
    <t>Interest</t>
    <phoneticPr fontId="0" type="noConversion"/>
  </si>
  <si>
    <t>Valley Bank Checking Account</t>
  </si>
  <si>
    <t>RMCU Savings</t>
  </si>
  <si>
    <t>NA</t>
  </si>
  <si>
    <t>Total</t>
  </si>
  <si>
    <t>Verify "0"</t>
    <phoneticPr fontId="0" type="noConversion"/>
  </si>
  <si>
    <t xml:space="preserve"> </t>
    <phoneticPr fontId="0" type="noConversion"/>
  </si>
  <si>
    <t>New Investments</t>
  </si>
  <si>
    <t>Total New Investments</t>
  </si>
  <si>
    <t>Revenue</t>
    <phoneticPr fontId="5" type="noConversion"/>
  </si>
  <si>
    <t>Date of Deposit</t>
    <phoneticPr fontId="5" type="noConversion"/>
  </si>
  <si>
    <t>Total</t>
    <phoneticPr fontId="5" type="noConversion"/>
  </si>
  <si>
    <t>January</t>
    <phoneticPr fontId="5" type="noConversion"/>
  </si>
  <si>
    <t>February</t>
    <phoneticPr fontId="5" type="noConversion"/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</si>
  <si>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</si>
  <si>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</si>
  <si>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</si>
  <si>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</si>
  <si>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</si>
  <si>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</si>
  <si>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</si>
  <si>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</si>
  <si>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</si>
  <si>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</si>
  <si>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Subtotal</t>
  </si>
  <si>
    <t>Total January</t>
  </si>
  <si>
    <t>check sb "0"</t>
  </si>
  <si>
    <t>Total February</t>
  </si>
  <si>
    <t>Total March</t>
  </si>
  <si>
    <t>Total April</t>
  </si>
  <si>
    <t>Total May</t>
  </si>
  <si>
    <t>Total June</t>
  </si>
  <si>
    <t>Total July</t>
  </si>
  <si>
    <t>Total August</t>
  </si>
  <si>
    <t>Total September</t>
  </si>
  <si>
    <t>Total October</t>
  </si>
  <si>
    <t>Total November</t>
  </si>
  <si>
    <t>Total December</t>
  </si>
  <si>
    <t>Check (SB "0")</t>
  </si>
  <si>
    <t>*Note that Pay Pal deposits are entered w/o fees. Fees are entered as expenses.</t>
  </si>
  <si>
    <t>Expenses</t>
    <phoneticPr fontId="5" type="noConversion"/>
  </si>
  <si>
    <t>Date Paid</t>
  </si>
  <si>
    <t>Lobbying and Legal</t>
    <phoneticPr fontId="5" type="noConversion"/>
  </si>
  <si>
    <t>Member Education</t>
    <phoneticPr fontId="9" type="noConversion"/>
  </si>
  <si>
    <t>Board Admin</t>
    <phoneticPr fontId="9" type="noConversion"/>
  </si>
  <si>
    <t>Board Insurance</t>
    <phoneticPr fontId="9" type="noConversion"/>
  </si>
  <si>
    <t>PayPal + Credit Card</t>
  </si>
  <si>
    <t>Note</t>
    <phoneticPr fontId="9" type="noConversion"/>
  </si>
  <si>
    <t>Subtotal Administration</t>
    <phoneticPr fontId="9" type="noConversion"/>
  </si>
  <si>
    <t>check s/b "0"</t>
  </si>
  <si>
    <t>AMRPE 2022 Financial Report</t>
  </si>
  <si>
    <t>Budget Approved: January 18, 2022</t>
  </si>
  <si>
    <t>One, Two or Three Years</t>
  </si>
  <si>
    <t>Donations</t>
  </si>
  <si>
    <t>Member Recruitment</t>
  </si>
  <si>
    <t>2022 Budget</t>
  </si>
  <si>
    <t>2022 Actual</t>
  </si>
  <si>
    <t>CMS Monthly</t>
  </si>
  <si>
    <t>DPHHS for Statistical Quarterly List</t>
  </si>
  <si>
    <t>*</t>
  </si>
  <si>
    <t>*  Note that CD interest income will be reported upon redemption.</t>
  </si>
  <si>
    <t>BKBH work between sessions</t>
  </si>
  <si>
    <t>PayPal</t>
  </si>
  <si>
    <t>YTD Totals</t>
  </si>
  <si>
    <t>Action Print for renewal letters</t>
  </si>
  <si>
    <t>RMCU Money Market (.07%)</t>
  </si>
  <si>
    <t>Vanguard Ultra Short Term Bond Fund</t>
  </si>
  <si>
    <t>Vanguard Inflation Protected Securities Fund</t>
  </si>
  <si>
    <t>CD RMCU 36 mo matured 02/25/22</t>
  </si>
  <si>
    <t>#1 CD Stockman 36 mo  01/29/23 (2.0%)</t>
  </si>
  <si>
    <t>Note: This was overstated by $5 (Dove)</t>
  </si>
  <si>
    <t>Corrected 2/18 deposit</t>
  </si>
  <si>
    <t>Innovative Solutions for annual website hosting</t>
  </si>
  <si>
    <t>BKBH</t>
  </si>
  <si>
    <t>04/22/22 - From Checking to Stockman CD</t>
  </si>
  <si>
    <t>Moved $10,000 via check #2264  to Stockman CD. Not entered as an expense.</t>
  </si>
  <si>
    <t>Moved $10,000 via check #2265 to Stockman CD. Not entered as an expense.</t>
  </si>
  <si>
    <t>**</t>
  </si>
  <si>
    <t>USPS Box Rent</t>
  </si>
  <si>
    <t>Travel Geoff</t>
  </si>
  <si>
    <t>Action Print for renewal letter</t>
  </si>
  <si>
    <t>Note: This is the combination of three 6/16 deposits in the checkbook</t>
  </si>
  <si>
    <t>Note: This is the combination of two 6/10 deposits in the checkbook</t>
  </si>
  <si>
    <t>Leo travel to Sept meeting</t>
  </si>
  <si>
    <t>11/22/22 - From Checking to RMCU CD</t>
  </si>
  <si>
    <t>02/25/22 - From Checking to Stockman CD</t>
  </si>
  <si>
    <t>***</t>
  </si>
  <si>
    <t>*** Note that $10,000 was moved from Vanguard Ultra Short Term Bond Fund to RMCU CD November, 2022</t>
  </si>
  <si>
    <t>#2 CD RMCU 30 mo  05/22/25 (3.55%)</t>
  </si>
  <si>
    <t>Moved $10,000 to RMCU CD</t>
  </si>
  <si>
    <t>Action Print</t>
  </si>
  <si>
    <t>Base Camp for gifts for CMS Staff</t>
  </si>
  <si>
    <t>Blackfoot for gifts for Retiring Board Members</t>
  </si>
  <si>
    <t>Silver Star for gift for Retiring Board Member</t>
  </si>
  <si>
    <t>** Note that $10,000 was moved from RMCU money market to RMCU CD November, 2022</t>
  </si>
  <si>
    <t>D&amp;O insurance Cochrane Ins</t>
  </si>
  <si>
    <t>Report Date:  Final 2022</t>
  </si>
  <si>
    <t>Note that this is the sum of two separate deposits on 12/27, $80 + $950.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</si>
</sst>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5" formatCode="&quot;$&quot;#,##0_);\(&quot;$&quot;#,##0\)"/>
    <numFmt numFmtId="6" formatCode="&quot;$&quot;#,##0_);[Red]\(&quot;$&quot;#,##0\)"/>
    <numFmt numFmtId="7" formatCode="&quot;$&quot;#,##0.00_);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&quot;$&quot;#,##0.00"/>
    <numFmt numFmtId="166" formatCode="m/d/yy;@"/>
    <numFmt numFmtId="167" formatCode="[$-409]mmmm\ d\,\ yyyy;@"/>
  </numFmts>
  <fonts count="14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sz val="12"/>
      <color rgb="FF006100"/>
      <name val="Calibri"/>
      <family val="2"/>
      <scheme val="minor"/>
    </font>
    <font>
      <u/>
      <sz val="14"/>
      <name val="Arial"/>
      <family val="2"/>
    </font>
    <font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4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50"/>
        <bgColor indexed="64"/>
      </patternFill>
    </fill>
    <fill>
      <patternFill patternType="solid">
        <fgColor theme="6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02">
    <xf numFmtId="0" fontId="0" fillId="0" borderId="0" xfId="0"/>
    <xf numFmtId="0" fontId="2" fillId="0" borderId="1" xfId="0" applyFont="1" applyBorder="1" applyProtection="1">
      <protection locked="0"/>
    </xf>
    <xf numFmtId="0" fontId="3" fillId="0" borderId="2" xfId="0" applyFont="1" applyBorder="1" applyProtection="1">
      <protection locked="0"/>
    </xf>
    <xf numFmtId="0" fontId="4" fillId="0" borderId="3" xfId="0" applyFont="1" applyBorder="1" applyProtection="1">
      <protection locked="0"/>
    </xf>
    <xf numFmtId="0" fontId="5" fillId="0" borderId="4" xfId="0" applyFont="1" applyBorder="1" applyProtection="1">
      <protection locked="0"/>
    </xf>
    <xf numFmtId="0" fontId="6" fillId="0" borderId="4" xfId="0" applyFont="1" applyBorder="1" applyProtection="1">
      <protection locked="0"/>
    </xf>
    <xf numFmtId="6" fontId="6" fillId="0" borderId="4" xfId="0" applyNumberFormat="1" applyFont="1" applyBorder="1" applyProtection="1">
      <protection locked="0"/>
    </xf>
    <xf numFmtId="0" fontId="0" fillId="0" borderId="4" xfId="0" applyBorder="1"/>
    <xf numFmtId="0" fontId="6" fillId="0" borderId="1" xfId="0" applyFont="1" applyBorder="1" applyProtection="1">
      <protection locked="0"/>
    </xf>
    <xf numFmtId="15" fontId="4" fillId="0" borderId="2" xfId="0" applyNumberFormat="1" applyFont="1" applyBorder="1" applyProtection="1">
      <protection locked="0"/>
    </xf>
    <xf numFmtId="14" fontId="4" fillId="0" borderId="2" xfId="0" applyNumberFormat="1" applyFont="1" applyBorder="1" applyProtection="1">
      <protection locked="0"/>
    </xf>
    <xf numFmtId="14" fontId="7" fillId="0" borderId="2" xfId="0" applyNumberFormat="1" applyFont="1" applyBorder="1" applyProtection="1">
      <protection locked="0"/>
    </xf>
    <xf numFmtId="0" fontId="6" fillId="0" borderId="3" xfId="0" applyFont="1" applyBorder="1" applyProtection="1">
      <protection locked="0"/>
    </xf>
    <xf numFmtId="44" fontId="2" fillId="0" borderId="1" xfId="2" applyFont="1" applyFill="1" applyBorder="1" applyAlignment="1" applyProtection="1">
      <protection locked="0"/>
    </xf>
    <xf numFmtId="44" fontId="4" fillId="0" borderId="2" xfId="2" applyFont="1" applyFill="1" applyBorder="1" applyAlignment="1" applyProtection="1">
      <protection locked="0"/>
    </xf>
    <xf numFmtId="44" fontId="4" fillId="0" borderId="3" xfId="2" applyFont="1" applyFill="1" applyBorder="1" applyAlignment="1" applyProtection="1">
      <protection locked="0"/>
    </xf>
    <xf numFmtId="0" fontId="4" fillId="0" borderId="1" xfId="0" applyFont="1" applyBorder="1" applyProtection="1">
      <protection locked="0"/>
    </xf>
    <xf numFmtId="0" fontId="4" fillId="0" borderId="2" xfId="0" applyFont="1" applyBorder="1" applyProtection="1">
      <protection locked="0"/>
    </xf>
    <xf numFmtId="0" fontId="8" fillId="0" borderId="4" xfId="0" applyFont="1" applyBorder="1" applyProtection="1">
      <protection locked="0"/>
    </xf>
    <xf numFmtId="0" fontId="8" fillId="0" borderId="4" xfId="0" applyFont="1" applyBorder="1"/>
    <xf numFmtId="6" fontId="8" fillId="0" borderId="4" xfId="0" applyNumberFormat="1" applyFont="1" applyBorder="1"/>
    <xf numFmtId="164" fontId="8" fillId="0" borderId="4" xfId="1" applyNumberFormat="1" applyFont="1" applyBorder="1"/>
    <xf numFmtId="9" fontId="8" fillId="0" borderId="4" xfId="3" applyFont="1" applyBorder="1"/>
    <xf numFmtId="164" fontId="8" fillId="0" borderId="4" xfId="3" applyNumberFormat="1" applyFont="1" applyBorder="1"/>
    <xf numFmtId="6" fontId="8" fillId="0" borderId="4" xfId="3" applyNumberFormat="1" applyFont="1" applyBorder="1"/>
    <xf numFmtId="164" fontId="8" fillId="0" borderId="4" xfId="0" applyNumberFormat="1" applyFont="1" applyBorder="1"/>
    <xf numFmtId="0" fontId="4" fillId="0" borderId="3" xfId="0" applyFont="1" applyBorder="1" applyAlignment="1" applyProtection="1">
      <alignment horizontal="center"/>
      <protection locked="0"/>
    </xf>
    <xf numFmtId="164" fontId="8" fillId="0" borderId="4" xfId="1" applyNumberFormat="1" applyFont="1" applyFill="1" applyBorder="1" applyAlignment="1" applyProtection="1">
      <protection locked="0"/>
    </xf>
    <xf numFmtId="164" fontId="8" fillId="0" borderId="4" xfId="0" applyNumberFormat="1" applyFont="1" applyBorder="1" applyProtection="1">
      <protection locked="0"/>
    </xf>
    <xf numFmtId="164" fontId="8" fillId="0" borderId="5" xfId="1" applyNumberFormat="1" applyFont="1" applyFill="1" applyBorder="1" applyAlignment="1" applyProtection="1">
      <protection locked="0"/>
    </xf>
    <xf numFmtId="0" fontId="8" fillId="0" borderId="5" xfId="0" applyFont="1" applyBorder="1"/>
    <xf numFmtId="164" fontId="8" fillId="0" borderId="5" xfId="0" applyNumberFormat="1" applyFont="1" applyBorder="1"/>
    <xf numFmtId="6" fontId="8" fillId="0" borderId="5" xfId="0" applyNumberFormat="1" applyFont="1" applyBorder="1"/>
    <xf numFmtId="164" fontId="8" fillId="0" borderId="5" xfId="0" applyNumberFormat="1" applyFont="1" applyBorder="1" applyProtection="1">
      <protection locked="0"/>
    </xf>
    <xf numFmtId="0" fontId="2" fillId="0" borderId="3" xfId="0" applyFont="1" applyBorder="1" applyAlignment="1" applyProtection="1">
      <alignment horizontal="center"/>
      <protection locked="0"/>
    </xf>
    <xf numFmtId="164" fontId="2" fillId="0" borderId="6" xfId="1" applyNumberFormat="1" applyFont="1" applyFill="1" applyBorder="1" applyAlignment="1" applyProtection="1">
      <protection locked="0"/>
    </xf>
    <xf numFmtId="9" fontId="2" fillId="0" borderId="6" xfId="3" applyFont="1" applyBorder="1"/>
    <xf numFmtId="164" fontId="2" fillId="0" borderId="6" xfId="0" applyNumberFormat="1" applyFont="1" applyBorder="1" applyProtection="1">
      <protection locked="0"/>
    </xf>
    <xf numFmtId="0" fontId="3" fillId="0" borderId="3" xfId="0" applyFont="1" applyBorder="1" applyProtection="1">
      <protection locked="0"/>
    </xf>
    <xf numFmtId="164" fontId="2" fillId="0" borderId="4" xfId="0" applyNumberFormat="1" applyFont="1" applyBorder="1" applyProtection="1">
      <protection locked="0"/>
    </xf>
    <xf numFmtId="0" fontId="5" fillId="0" borderId="3" xfId="0" applyFont="1" applyBorder="1" applyProtection="1">
      <protection locked="0"/>
    </xf>
    <xf numFmtId="164" fontId="8" fillId="0" borderId="4" xfId="1" applyNumberFormat="1" applyFont="1" applyFill="1" applyBorder="1" applyAlignment="1" applyProtection="1">
      <alignment horizontal="center"/>
      <protection locked="0"/>
    </xf>
    <xf numFmtId="6" fontId="8" fillId="0" borderId="4" xfId="3" applyNumberFormat="1" applyFont="1" applyBorder="1" applyAlignment="1">
      <alignment horizontal="center"/>
    </xf>
    <xf numFmtId="9" fontId="8" fillId="0" borderId="5" xfId="3" applyFont="1" applyBorder="1"/>
    <xf numFmtId="164" fontId="8" fillId="0" borderId="5" xfId="3" applyNumberFormat="1" applyFont="1" applyBorder="1"/>
    <xf numFmtId="6" fontId="8" fillId="0" borderId="5" xfId="3" applyNumberFormat="1" applyFont="1" applyBorder="1"/>
    <xf numFmtId="0" fontId="3" fillId="0" borderId="1" xfId="0" applyFont="1" applyBorder="1" applyProtection="1">
      <protection locked="0"/>
    </xf>
    <xf numFmtId="5" fontId="8" fillId="0" borderId="4" xfId="1" applyNumberFormat="1" applyFont="1" applyBorder="1" applyAlignment="1">
      <alignment horizontal="right"/>
    </xf>
    <xf numFmtId="5" fontId="8" fillId="0" borderId="4" xfId="0" applyNumberFormat="1" applyFont="1" applyBorder="1"/>
    <xf numFmtId="5" fontId="8" fillId="0" borderId="4" xfId="3" applyNumberFormat="1" applyFont="1" applyBorder="1"/>
    <xf numFmtId="164" fontId="8" fillId="0" borderId="4" xfId="1" applyNumberFormat="1" applyFont="1" applyBorder="1" applyAlignment="1">
      <alignment horizontal="right"/>
    </xf>
    <xf numFmtId="0" fontId="3" fillId="0" borderId="3" xfId="0" applyFont="1" applyBorder="1" applyAlignment="1" applyProtection="1">
      <alignment horizontal="right"/>
      <protection locked="0"/>
    </xf>
    <xf numFmtId="164" fontId="8" fillId="0" borderId="4" xfId="0" applyNumberFormat="1" applyFont="1" applyBorder="1" applyAlignment="1" applyProtection="1">
      <alignment horizontal="right"/>
      <protection locked="0"/>
    </xf>
    <xf numFmtId="0" fontId="8" fillId="0" borderId="4" xfId="0" applyFont="1" applyBorder="1" applyAlignment="1" applyProtection="1">
      <alignment horizontal="right"/>
      <protection locked="0"/>
    </xf>
    <xf numFmtId="0" fontId="2" fillId="0" borderId="4" xfId="0" applyFont="1" applyBorder="1" applyAlignment="1" applyProtection="1">
      <alignment horizontal="right"/>
      <protection locked="0"/>
    </xf>
    <xf numFmtId="6" fontId="2" fillId="0" borderId="4" xfId="0" applyNumberFormat="1" applyFont="1" applyBorder="1" applyAlignment="1" applyProtection="1">
      <alignment horizontal="right"/>
      <protection locked="0"/>
    </xf>
    <xf numFmtId="0" fontId="4" fillId="0" borderId="7" xfId="0" applyFont="1" applyBorder="1" applyProtection="1">
      <protection locked="0"/>
    </xf>
    <xf numFmtId="0" fontId="3" fillId="0" borderId="8" xfId="0" applyFont="1" applyBorder="1" applyProtection="1">
      <protection locked="0"/>
    </xf>
    <xf numFmtId="0" fontId="3" fillId="0" borderId="8" xfId="0" applyFont="1" applyBorder="1" applyAlignment="1" applyProtection="1">
      <alignment horizontal="right"/>
      <protection locked="0"/>
    </xf>
    <xf numFmtId="164" fontId="8" fillId="0" borderId="9" xfId="1" applyNumberFormat="1" applyFont="1" applyBorder="1" applyAlignment="1">
      <alignment horizontal="right"/>
    </xf>
    <xf numFmtId="164" fontId="2" fillId="0" borderId="9" xfId="0" applyNumberFormat="1" applyFont="1" applyBorder="1" applyAlignment="1" applyProtection="1">
      <alignment horizontal="right"/>
      <protection locked="0"/>
    </xf>
    <xf numFmtId="0" fontId="2" fillId="0" borderId="9" xfId="0" applyFont="1" applyBorder="1" applyAlignment="1" applyProtection="1">
      <alignment horizontal="right"/>
      <protection locked="0"/>
    </xf>
    <xf numFmtId="6" fontId="2" fillId="0" borderId="9" xfId="0" applyNumberFormat="1" applyFont="1" applyBorder="1" applyAlignment="1" applyProtection="1">
      <alignment horizontal="right"/>
      <protection locked="0"/>
    </xf>
    <xf numFmtId="0" fontId="8" fillId="0" borderId="9" xfId="0" applyFont="1" applyBorder="1"/>
    <xf numFmtId="0" fontId="2" fillId="0" borderId="7" xfId="0" applyFont="1" applyBorder="1" applyProtection="1">
      <protection locked="0"/>
    </xf>
    <xf numFmtId="0" fontId="2" fillId="0" borderId="8" xfId="0" applyFont="1" applyBorder="1" applyAlignment="1" applyProtection="1">
      <alignment horizontal="center"/>
      <protection locked="0"/>
    </xf>
    <xf numFmtId="164" fontId="2" fillId="0" borderId="10" xfId="1" applyNumberFormat="1" applyFont="1" applyFill="1" applyBorder="1" applyAlignment="1" applyProtection="1">
      <alignment horizontal="right"/>
      <protection locked="0"/>
    </xf>
    <xf numFmtId="164" fontId="8" fillId="0" borderId="10" xfId="1" applyNumberFormat="1" applyFont="1" applyFill="1" applyBorder="1" applyAlignment="1" applyProtection="1">
      <alignment horizontal="right"/>
      <protection locked="0"/>
    </xf>
    <xf numFmtId="6" fontId="8" fillId="0" borderId="10" xfId="1" applyNumberFormat="1" applyFont="1" applyFill="1" applyBorder="1" applyAlignment="1" applyProtection="1">
      <alignment horizontal="right"/>
      <protection locked="0"/>
    </xf>
    <xf numFmtId="0" fontId="3" fillId="0" borderId="11" xfId="0" applyFont="1" applyBorder="1" applyProtection="1">
      <protection locked="0"/>
    </xf>
    <xf numFmtId="0" fontId="3" fillId="0" borderId="12" xfId="0" applyFont="1" applyBorder="1" applyProtection="1">
      <protection locked="0"/>
    </xf>
    <xf numFmtId="0" fontId="3" fillId="0" borderId="13" xfId="0" applyFont="1" applyBorder="1" applyAlignment="1" applyProtection="1">
      <alignment horizontal="right"/>
      <protection locked="0"/>
    </xf>
    <xf numFmtId="164" fontId="2" fillId="0" borderId="14" xfId="1" applyNumberFormat="1" applyFont="1" applyFill="1" applyBorder="1" applyAlignment="1" applyProtection="1">
      <alignment horizontal="right"/>
      <protection locked="0"/>
    </xf>
    <xf numFmtId="164" fontId="8" fillId="0" borderId="14" xfId="1" applyNumberFormat="1" applyFont="1" applyFill="1" applyBorder="1" applyAlignment="1" applyProtection="1">
      <alignment horizontal="right"/>
      <protection locked="0"/>
    </xf>
    <xf numFmtId="0" fontId="2" fillId="0" borderId="14" xfId="0" applyFont="1" applyBorder="1" applyAlignment="1" applyProtection="1">
      <alignment horizontal="right"/>
      <protection locked="0"/>
    </xf>
    <xf numFmtId="164" fontId="2" fillId="0" borderId="14" xfId="0" applyNumberFormat="1" applyFont="1" applyBorder="1" applyAlignment="1" applyProtection="1">
      <alignment horizontal="right"/>
      <protection locked="0"/>
    </xf>
    <xf numFmtId="6" fontId="2" fillId="0" borderId="14" xfId="0" applyNumberFormat="1" applyFont="1" applyBorder="1" applyAlignment="1" applyProtection="1">
      <alignment horizontal="right"/>
      <protection locked="0"/>
    </xf>
    <xf numFmtId="0" fontId="8" fillId="0" borderId="14" xfId="0" applyFont="1" applyBorder="1"/>
    <xf numFmtId="0" fontId="2" fillId="0" borderId="15" xfId="0" applyFont="1" applyBorder="1" applyProtection="1">
      <protection locked="0"/>
    </xf>
    <xf numFmtId="0" fontId="3" fillId="0" borderId="0" xfId="0" applyFont="1" applyProtection="1">
      <protection locked="0"/>
    </xf>
    <xf numFmtId="0" fontId="3" fillId="0" borderId="16" xfId="0" applyFont="1" applyBorder="1" applyAlignment="1" applyProtection="1">
      <alignment horizontal="right"/>
      <protection locked="0"/>
    </xf>
    <xf numFmtId="164" fontId="2" fillId="0" borderId="17" xfId="1" applyNumberFormat="1" applyFont="1" applyFill="1" applyBorder="1" applyAlignment="1" applyProtection="1">
      <alignment horizontal="right"/>
      <protection locked="0"/>
    </xf>
    <xf numFmtId="164" fontId="8" fillId="0" borderId="17" xfId="1" applyNumberFormat="1" applyFont="1" applyFill="1" applyBorder="1" applyAlignment="1" applyProtection="1">
      <alignment horizontal="right"/>
      <protection locked="0"/>
    </xf>
    <xf numFmtId="0" fontId="2" fillId="0" borderId="17" xfId="0" applyFont="1" applyBorder="1" applyAlignment="1" applyProtection="1">
      <alignment horizontal="right"/>
      <protection locked="0"/>
    </xf>
    <xf numFmtId="164" fontId="2" fillId="0" borderId="17" xfId="0" applyNumberFormat="1" applyFont="1" applyBorder="1" applyAlignment="1" applyProtection="1">
      <alignment horizontal="right"/>
      <protection locked="0"/>
    </xf>
    <xf numFmtId="6" fontId="2" fillId="0" borderId="17" xfId="0" applyNumberFormat="1" applyFont="1" applyBorder="1" applyAlignment="1" applyProtection="1">
      <alignment horizontal="right"/>
      <protection locked="0"/>
    </xf>
    <xf numFmtId="0" fontId="8" fillId="0" borderId="17" xfId="0" applyFont="1" applyBorder="1"/>
    <xf numFmtId="0" fontId="3" fillId="0" borderId="15" xfId="0" applyFont="1" applyBorder="1" applyProtection="1">
      <protection locked="0"/>
    </xf>
    <xf numFmtId="164" fontId="8" fillId="0" borderId="17" xfId="1" applyNumberFormat="1" applyFont="1" applyFill="1" applyBorder="1" applyAlignment="1" applyProtection="1">
      <alignment horizontal="center"/>
      <protection locked="0"/>
    </xf>
    <xf numFmtId="0" fontId="8" fillId="0" borderId="17" xfId="0" applyFont="1" applyBorder="1" applyAlignment="1" applyProtection="1">
      <alignment horizontal="center"/>
      <protection locked="0"/>
    </xf>
    <xf numFmtId="164" fontId="4" fillId="0" borderId="17" xfId="0" applyNumberFormat="1" applyFont="1" applyBorder="1" applyAlignment="1" applyProtection="1">
      <alignment horizontal="center"/>
      <protection locked="0"/>
    </xf>
    <xf numFmtId="0" fontId="4" fillId="0" borderId="17" xfId="0" applyFont="1" applyBorder="1" applyAlignment="1" applyProtection="1">
      <alignment horizontal="center"/>
      <protection locked="0"/>
    </xf>
    <xf numFmtId="6" fontId="5" fillId="0" borderId="17" xfId="0" applyNumberFormat="1" applyFont="1" applyBorder="1" applyProtection="1">
      <protection locked="0"/>
    </xf>
    <xf numFmtId="0" fontId="3" fillId="0" borderId="18" xfId="0" applyFont="1" applyBorder="1" applyProtection="1">
      <protection locked="0"/>
    </xf>
    <xf numFmtId="0" fontId="3" fillId="0" borderId="19" xfId="0" applyFont="1" applyBorder="1" applyProtection="1">
      <protection locked="0"/>
    </xf>
    <xf numFmtId="0" fontId="4" fillId="0" borderId="20" xfId="0" applyFont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protection locked="0"/>
    </xf>
    <xf numFmtId="164" fontId="8" fillId="0" borderId="6" xfId="0" applyNumberFormat="1" applyFont="1" applyBorder="1" applyAlignment="1" applyProtection="1">
      <alignment horizontal="right"/>
      <protection locked="0"/>
    </xf>
    <xf numFmtId="165" fontId="8" fillId="0" borderId="6" xfId="0" applyNumberFormat="1" applyFont="1" applyBorder="1" applyAlignment="1" applyProtection="1">
      <alignment horizontal="right"/>
      <protection locked="0"/>
    </xf>
    <xf numFmtId="164" fontId="4" fillId="0" borderId="6" xfId="0" applyNumberFormat="1" applyFont="1" applyBorder="1" applyAlignment="1" applyProtection="1">
      <alignment horizontal="right"/>
      <protection locked="0"/>
    </xf>
    <xf numFmtId="0" fontId="4" fillId="0" borderId="6" xfId="0" applyFont="1" applyBorder="1" applyAlignment="1" applyProtection="1">
      <alignment horizontal="center"/>
      <protection locked="0"/>
    </xf>
    <xf numFmtId="6" fontId="4" fillId="0" borderId="6" xfId="0" applyNumberFormat="1" applyFont="1" applyBorder="1" applyAlignment="1" applyProtection="1">
      <alignment horizontal="center"/>
      <protection locked="0"/>
    </xf>
    <xf numFmtId="0" fontId="8" fillId="0" borderId="6" xfId="0" applyFont="1" applyBorder="1" applyAlignment="1" applyProtection="1">
      <alignment horizontal="right"/>
      <protection locked="0"/>
    </xf>
    <xf numFmtId="0" fontId="8" fillId="0" borderId="6" xfId="0" applyFont="1" applyBorder="1"/>
    <xf numFmtId="0" fontId="4" fillId="0" borderId="3" xfId="0" applyFont="1" applyBorder="1" applyAlignment="1" applyProtection="1">
      <alignment horizontal="right"/>
      <protection locked="0"/>
    </xf>
    <xf numFmtId="0" fontId="8" fillId="0" borderId="4" xfId="0" applyFont="1" applyBorder="1" applyAlignment="1" applyProtection="1">
      <alignment horizontal="center"/>
      <protection locked="0"/>
    </xf>
    <xf numFmtId="164" fontId="4" fillId="0" borderId="4" xfId="0" applyNumberFormat="1" applyFont="1" applyBorder="1" applyAlignment="1" applyProtection="1">
      <alignment horizontal="center"/>
      <protection locked="0"/>
    </xf>
    <xf numFmtId="0" fontId="4" fillId="0" borderId="4" xfId="0" applyFont="1" applyBorder="1" applyAlignment="1" applyProtection="1">
      <alignment horizontal="center"/>
      <protection locked="0"/>
    </xf>
    <xf numFmtId="6" fontId="4" fillId="0" borderId="4" xfId="0" applyNumberFormat="1" applyFont="1" applyBorder="1" applyAlignment="1" applyProtection="1">
      <alignment horizontal="center"/>
      <protection locked="0"/>
    </xf>
    <xf numFmtId="10" fontId="8" fillId="0" borderId="4" xfId="0" applyNumberFormat="1" applyFont="1" applyBorder="1" applyAlignment="1" applyProtection="1">
      <alignment horizontal="center"/>
      <protection locked="0"/>
    </xf>
    <xf numFmtId="165" fontId="8" fillId="0" borderId="4" xfId="0" applyNumberFormat="1" applyFont="1" applyBorder="1" applyAlignment="1" applyProtection="1">
      <alignment horizontal="right"/>
      <protection locked="0"/>
    </xf>
    <xf numFmtId="164" fontId="8" fillId="0" borderId="9" xfId="1" applyNumberFormat="1" applyFont="1" applyFill="1" applyBorder="1" applyAlignment="1" applyProtection="1">
      <alignment horizontal="right"/>
      <protection locked="0"/>
    </xf>
    <xf numFmtId="164" fontId="8" fillId="0" borderId="9" xfId="0" applyNumberFormat="1" applyFont="1" applyBorder="1" applyAlignment="1" applyProtection="1">
      <alignment horizontal="right"/>
      <protection locked="0"/>
    </xf>
    <xf numFmtId="0" fontId="8" fillId="0" borderId="9" xfId="0" applyFont="1" applyBorder="1" applyAlignment="1" applyProtection="1">
      <alignment horizontal="right"/>
      <protection locked="0"/>
    </xf>
    <xf numFmtId="6" fontId="8" fillId="0" borderId="4" xfId="0" applyNumberFormat="1" applyFont="1" applyBorder="1" applyAlignment="1" applyProtection="1">
      <alignment horizontal="right"/>
      <protection locked="0"/>
    </xf>
    <xf numFmtId="0" fontId="2" fillId="0" borderId="2" xfId="0" applyFont="1" applyBorder="1" applyProtection="1">
      <protection locked="0"/>
    </xf>
    <xf numFmtId="164" fontId="2" fillId="0" borderId="21" xfId="0" applyNumberFormat="1" applyFont="1" applyBorder="1" applyProtection="1">
      <protection locked="0"/>
    </xf>
    <xf numFmtId="6" fontId="8" fillId="0" borderId="4" xfId="0" applyNumberFormat="1" applyFont="1" applyBorder="1" applyProtection="1">
      <protection locked="0"/>
    </xf>
    <xf numFmtId="165" fontId="8" fillId="0" borderId="4" xfId="0" applyNumberFormat="1" applyFont="1" applyBorder="1" applyProtection="1">
      <protection locked="0"/>
    </xf>
    <xf numFmtId="164" fontId="5" fillId="0" borderId="4" xfId="0" applyNumberFormat="1" applyFont="1" applyBorder="1" applyProtection="1">
      <protection locked="0"/>
    </xf>
    <xf numFmtId="0" fontId="8" fillId="0" borderId="1" xfId="0" applyFont="1" applyBorder="1" applyProtection="1">
      <protection locked="0"/>
    </xf>
    <xf numFmtId="3" fontId="4" fillId="0" borderId="4" xfId="1" applyNumberFormat="1" applyFont="1" applyFill="1" applyBorder="1" applyAlignment="1" applyProtection="1">
      <alignment horizontal="center"/>
      <protection locked="0"/>
    </xf>
    <xf numFmtId="164" fontId="8" fillId="0" borderId="4" xfId="0" applyNumberFormat="1" applyFont="1" applyBorder="1" applyAlignment="1" applyProtection="1">
      <alignment horizontal="left"/>
      <protection locked="0"/>
    </xf>
    <xf numFmtId="0" fontId="8" fillId="0" borderId="4" xfId="0" applyFont="1" applyBorder="1" applyAlignment="1" applyProtection="1">
      <alignment horizontal="left"/>
      <protection locked="0"/>
    </xf>
    <xf numFmtId="6" fontId="8" fillId="0" borderId="4" xfId="0" applyNumberFormat="1" applyFont="1" applyBorder="1" applyAlignment="1" applyProtection="1">
      <alignment horizontal="left"/>
      <protection locked="0"/>
    </xf>
    <xf numFmtId="0" fontId="8" fillId="0" borderId="7" xfId="0" applyFont="1" applyBorder="1" applyProtection="1">
      <protection locked="0"/>
    </xf>
    <xf numFmtId="0" fontId="8" fillId="0" borderId="8" xfId="0" applyFont="1" applyBorder="1" applyProtection="1">
      <protection locked="0"/>
    </xf>
    <xf numFmtId="0" fontId="2" fillId="0" borderId="22" xfId="0" applyFont="1" applyBorder="1" applyAlignment="1" applyProtection="1">
      <alignment horizontal="left"/>
      <protection locked="0"/>
    </xf>
    <xf numFmtId="6" fontId="8" fillId="0" borderId="9" xfId="0" applyNumberFormat="1" applyFont="1" applyBorder="1" applyAlignment="1" applyProtection="1">
      <alignment horizontal="right"/>
      <protection locked="0"/>
    </xf>
    <xf numFmtId="0" fontId="2" fillId="0" borderId="23" xfId="0" applyFont="1" applyBorder="1" applyProtection="1">
      <protection locked="0"/>
    </xf>
    <xf numFmtId="0" fontId="3" fillId="0" borderId="24" xfId="0" applyFont="1" applyBorder="1" applyProtection="1">
      <protection locked="0"/>
    </xf>
    <xf numFmtId="0" fontId="4" fillId="0" borderId="25" xfId="0" applyFont="1" applyBorder="1" applyProtection="1">
      <protection locked="0"/>
    </xf>
    <xf numFmtId="164" fontId="8" fillId="0" borderId="9" xfId="1" applyNumberFormat="1" applyFont="1" applyBorder="1"/>
    <xf numFmtId="164" fontId="8" fillId="0" borderId="9" xfId="0" applyNumberFormat="1" applyFont="1" applyBorder="1" applyProtection="1">
      <protection locked="0"/>
    </xf>
    <xf numFmtId="164" fontId="8" fillId="0" borderId="9" xfId="0" applyNumberFormat="1" applyFont="1" applyBorder="1"/>
    <xf numFmtId="6" fontId="8" fillId="0" borderId="9" xfId="0" applyNumberFormat="1" applyFont="1" applyBorder="1"/>
    <xf numFmtId="164" fontId="2" fillId="0" borderId="21" xfId="1" applyNumberFormat="1" applyFont="1" applyBorder="1"/>
    <xf numFmtId="0" fontId="2" fillId="0" borderId="21" xfId="0" applyFont="1" applyBorder="1"/>
    <xf numFmtId="164" fontId="2" fillId="0" borderId="21" xfId="0" applyNumberFormat="1" applyFont="1" applyBorder="1"/>
    <xf numFmtId="6" fontId="2" fillId="0" borderId="21" xfId="0" applyNumberFormat="1" applyFont="1" applyBorder="1"/>
    <xf numFmtId="164" fontId="8" fillId="0" borderId="21" xfId="1" applyNumberFormat="1" applyFont="1" applyBorder="1"/>
    <xf numFmtId="164" fontId="8" fillId="0" borderId="21" xfId="0" applyNumberFormat="1" applyFont="1" applyBorder="1"/>
    <xf numFmtId="0" fontId="2" fillId="0" borderId="0" xfId="0" applyFont="1"/>
    <xf numFmtId="0" fontId="4" fillId="0" borderId="0" xfId="0" applyFont="1"/>
    <xf numFmtId="0" fontId="4" fillId="2" borderId="0" xfId="0" applyFont="1" applyFill="1"/>
    <xf numFmtId="165" fontId="4" fillId="0" borderId="0" xfId="0" applyNumberFormat="1" applyFont="1" applyAlignment="1">
      <alignment horizontal="center"/>
    </xf>
    <xf numFmtId="165" fontId="4" fillId="0" borderId="0" xfId="0" applyNumberFormat="1" applyFont="1" applyAlignment="1" applyProtection="1">
      <alignment horizontal="center"/>
      <protection locked="0"/>
    </xf>
    <xf numFmtId="0" fontId="4" fillId="0" borderId="0" xfId="0" applyFont="1" applyAlignment="1">
      <alignment horizontal="center"/>
    </xf>
    <xf numFmtId="0" fontId="4" fillId="2" borderId="0" xfId="0" applyFont="1" applyFill="1" applyAlignment="1">
      <alignment horizontal="center"/>
    </xf>
    <xf numFmtId="14" fontId="4" fillId="0" borderId="0" xfId="0" applyNumberFormat="1" applyFont="1" applyAlignment="1">
      <alignment horizontal="center"/>
    </xf>
    <xf numFmtId="0" fontId="4" fillId="0" borderId="0" xfId="0" applyFont="1" applyProtection="1">
      <protection locked="0"/>
    </xf>
    <xf numFmtId="15" fontId="10" fillId="0" borderId="0" xfId="0" applyNumberFormat="1" applyFont="1"/>
    <xf numFmtId="6" fontId="4" fillId="0" borderId="0" xfId="0" applyNumberFormat="1" applyFont="1" applyAlignment="1" applyProtection="1">
      <alignment horizontal="center"/>
      <protection locked="0"/>
    </xf>
    <xf numFmtId="164" fontId="4" fillId="0" borderId="0" xfId="0" applyNumberFormat="1" applyFont="1" applyAlignment="1">
      <alignment horizontal="center"/>
    </xf>
    <xf numFmtId="165" fontId="4" fillId="0" borderId="0" xfId="0" applyNumberFormat="1" applyFont="1"/>
    <xf numFmtId="6" fontId="4" fillId="2" borderId="0" xfId="0" applyNumberFormat="1" applyFont="1" applyFill="1"/>
    <xf numFmtId="0" fontId="4" fillId="0" borderId="0" xfId="0" applyFont="1" applyAlignment="1" applyProtection="1">
      <alignment horizontal="center"/>
      <protection locked="0"/>
    </xf>
    <xf numFmtId="166" fontId="4" fillId="0" borderId="0" xfId="0" applyNumberFormat="1" applyFont="1" applyAlignment="1">
      <alignment horizontal="center"/>
    </xf>
    <xf numFmtId="7" fontId="4" fillId="0" borderId="0" xfId="0" applyNumberFormat="1" applyFont="1" applyAlignment="1">
      <alignment horizontal="center"/>
    </xf>
    <xf numFmtId="14" fontId="4" fillId="3" borderId="0" xfId="0" applyNumberFormat="1" applyFont="1" applyFill="1" applyAlignment="1">
      <alignment horizontal="center"/>
    </xf>
    <xf numFmtId="165" fontId="4" fillId="3" borderId="0" xfId="0" applyNumberFormat="1" applyFont="1" applyFill="1" applyAlignment="1">
      <alignment horizontal="center"/>
    </xf>
    <xf numFmtId="0" fontId="3" fillId="0" borderId="0" xfId="0" applyFont="1" applyAlignment="1" applyProtection="1">
      <alignment horizontal="center"/>
      <protection locked="0"/>
    </xf>
    <xf numFmtId="6" fontId="4" fillId="0" borderId="0" xfId="0" applyNumberFormat="1" applyFont="1"/>
    <xf numFmtId="0" fontId="4" fillId="0" borderId="0" xfId="0" quotePrefix="1" applyFont="1"/>
    <xf numFmtId="3" fontId="4" fillId="0" borderId="0" xfId="0" applyNumberFormat="1" applyFont="1" applyAlignment="1">
      <alignment horizontal="center"/>
    </xf>
    <xf numFmtId="14" fontId="4" fillId="0" borderId="0" xfId="0" applyNumberFormat="1" applyFont="1" applyAlignment="1">
      <alignment horizontal="left"/>
    </xf>
    <xf numFmtId="164" fontId="4" fillId="0" borderId="0" xfId="0" applyNumberFormat="1" applyFont="1"/>
    <xf numFmtId="0" fontId="0" fillId="2" borderId="0" xfId="0" applyFill="1"/>
    <xf numFmtId="0" fontId="4" fillId="0" borderId="0" xfId="0" applyFont="1" applyAlignment="1" applyProtection="1">
      <alignment horizontal="center" wrapText="1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0" fontId="4" fillId="3" borderId="0" xfId="0" applyFont="1" applyFill="1" applyAlignment="1">
      <alignment horizontal="center"/>
    </xf>
    <xf numFmtId="0" fontId="4" fillId="3" borderId="0" xfId="0" applyFont="1" applyFill="1"/>
    <xf numFmtId="6" fontId="4" fillId="0" borderId="0" xfId="1" applyNumberFormat="1" applyFont="1" applyBorder="1"/>
    <xf numFmtId="0" fontId="4" fillId="0" borderId="0" xfId="0" applyFont="1" applyAlignment="1" applyProtection="1">
      <alignment horizontal="right"/>
      <protection locked="0"/>
    </xf>
    <xf numFmtId="164" fontId="4" fillId="0" borderId="0" xfId="1" applyNumberFormat="1" applyFont="1" applyFill="1" applyBorder="1" applyAlignment="1" applyProtection="1">
      <protection locked="0"/>
    </xf>
    <xf numFmtId="6" fontId="4" fillId="0" borderId="0" xfId="1" applyNumberFormat="1" applyFont="1" applyFill="1" applyBorder="1" applyAlignment="1" applyProtection="1">
      <protection locked="0"/>
    </xf>
    <xf numFmtId="164" fontId="4" fillId="0" borderId="27" xfId="1" applyNumberFormat="1" applyFont="1" applyFill="1" applyBorder="1" applyAlignment="1" applyProtection="1">
      <protection locked="0"/>
    </xf>
    <xf numFmtId="6" fontId="4" fillId="0" borderId="27" xfId="1" applyNumberFormat="1" applyFont="1" applyFill="1" applyBorder="1" applyAlignment="1" applyProtection="1">
      <protection locked="0"/>
    </xf>
    <xf numFmtId="6" fontId="4" fillId="0" borderId="27" xfId="3" applyNumberFormat="1" applyFont="1" applyBorder="1"/>
    <xf numFmtId="6" fontId="3" fillId="0" borderId="0" xfId="1" applyNumberFormat="1" applyFont="1" applyFill="1" applyBorder="1" applyAlignment="1" applyProtection="1">
      <protection locked="0"/>
    </xf>
    <xf numFmtId="164" fontId="0" fillId="0" borderId="0" xfId="0" applyNumberFormat="1"/>
    <xf numFmtId="164" fontId="4" fillId="0" borderId="0" xfId="0" applyNumberFormat="1" applyFont="1" applyAlignment="1" applyProtection="1">
      <alignment horizontal="center"/>
      <protection locked="0"/>
    </xf>
    <xf numFmtId="165" fontId="4" fillId="0" borderId="0" xfId="0" applyNumberFormat="1" applyFont="1" applyAlignment="1" applyProtection="1">
      <alignment horizontal="center" wrapText="1"/>
      <protection locked="0"/>
    </xf>
    <xf numFmtId="0" fontId="3" fillId="0" borderId="3" xfId="0" applyFont="1" applyBorder="1" applyAlignment="1" applyProtection="1">
      <alignment horizontal="center"/>
      <protection locked="0"/>
    </xf>
    <xf numFmtId="44" fontId="2" fillId="0" borderId="4" xfId="2" applyFont="1" applyFill="1" applyBorder="1" applyAlignment="1" applyProtection="1">
      <alignment horizontal="center" wrapText="1"/>
      <protection locked="0"/>
    </xf>
    <xf numFmtId="44" fontId="2" fillId="0" borderId="4" xfId="2" applyFont="1" applyBorder="1" applyAlignment="1">
      <alignment horizontal="center" wrapText="1"/>
    </xf>
    <xf numFmtId="6" fontId="2" fillId="0" borderId="4" xfId="2" applyNumberFormat="1" applyFont="1" applyFill="1" applyBorder="1" applyAlignment="1" applyProtection="1">
      <alignment horizontal="center" wrapText="1"/>
      <protection locked="0"/>
    </xf>
    <xf numFmtId="164" fontId="2" fillId="0" borderId="21" xfId="0" applyNumberFormat="1" applyFont="1" applyBorder="1" applyAlignment="1">
      <alignment horizontal="center"/>
    </xf>
    <xf numFmtId="0" fontId="11" fillId="0" borderId="0" xfId="0" applyFont="1"/>
    <xf numFmtId="164" fontId="11" fillId="0" borderId="0" xfId="0" applyNumberFormat="1" applyFont="1"/>
    <xf numFmtId="0" fontId="12" fillId="0" borderId="0" xfId="0" applyFont="1"/>
    <xf numFmtId="3" fontId="11" fillId="0" borderId="0" xfId="0" applyNumberFormat="1" applyFont="1" applyAlignment="1">
      <alignment horizontal="center"/>
    </xf>
    <xf numFmtId="164" fontId="4" fillId="0" borderId="4" xfId="0" applyNumberFormat="1" applyFont="1" applyBorder="1" applyAlignment="1" applyProtection="1">
      <alignment horizontal="left"/>
      <protection locked="0"/>
    </xf>
    <xf numFmtId="164" fontId="3" fillId="0" borderId="0" xfId="0" applyNumberFormat="1" applyFont="1" applyProtection="1">
      <protection locked="0"/>
    </xf>
    <xf numFmtId="165" fontId="13" fillId="0" borderId="0" xfId="0" applyNumberFormat="1" applyFont="1" applyAlignment="1">
      <alignment horizontal="center"/>
    </xf>
    <xf numFmtId="165" fontId="0" fillId="0" borderId="0" xfId="0" applyNumberFormat="1"/>
    <xf numFmtId="1" fontId="2" fillId="0" borderId="26" xfId="2" applyNumberFormat="1" applyFont="1" applyBorder="1" applyAlignment="1">
      <alignment horizontal="center" wrapText="1"/>
    </xf>
    <xf numFmtId="1" fontId="8" fillId="0" borderId="26" xfId="0" applyNumberFormat="1" applyFont="1" applyBorder="1" applyProtection="1">
      <protection locked="0"/>
    </xf>
    <xf numFmtId="1" fontId="8" fillId="0" borderId="26" xfId="0" applyNumberFormat="1" applyFont="1" applyBorder="1"/>
    <xf numFmtId="5" fontId="8" fillId="0" borderId="9" xfId="0" applyNumberFormat="1" applyFont="1" applyBorder="1" applyAlignment="1" applyProtection="1">
      <alignment horizontal="right"/>
      <protection locked="0"/>
    </xf>
    <xf numFmtId="167" fontId="4" fillId="0" borderId="3" xfId="0" applyNumberFormat="1" applyFont="1" applyBorder="1" applyProtection="1">
      <protection locked="0"/>
    </xf>
    <xf numFmtId="164" fontId="4" fillId="0" borderId="1" xfId="0" applyNumberFormat="1" applyFont="1" applyBorder="1" applyAlignment="1" applyProtection="1">
      <alignment horizontal="left"/>
      <protection locked="0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 2013 - 2022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B3B646-1D71-3D4C-BE11-32B344AF4D5E}">
  <sheetPr>
    <pageSetUpPr fitToPage="1"/>
  </sheetPr>
  <dimension ref="A1:L62"/>
  <sheetViews>
    <sheetView tabSelected="1" workbookViewId="0">
      <selection activeCell="E47" sqref="E47"/>
    </sheetView>
  </sheetViews>
  <sheetFormatPr baseColWidth="10" defaultRowHeight="16" x14ac:dyDescent="0.2"/>
  <cols>
    <col min="3" max="3" width="29" customWidth="1"/>
    <col min="4" max="5" width="16.83203125" customWidth="1"/>
    <col min="6" max="6" width="13.83203125" customWidth="1"/>
    <col min="7" max="12" width="16.83203125" customWidth="1"/>
  </cols>
  <sheetData>
    <row r="1" spans="1:12" ht="20" x14ac:dyDescent="0.2">
      <c r="A1" s="1" t="s">
        <v>82</v>
      </c>
      <c r="B1" s="2"/>
      <c r="C1" s="3"/>
      <c r="D1" s="4"/>
      <c r="E1" s="5"/>
      <c r="F1" s="5"/>
      <c r="G1" s="5"/>
      <c r="H1" s="5"/>
      <c r="I1" s="5"/>
      <c r="J1" s="6"/>
      <c r="K1" s="5"/>
      <c r="L1" s="7"/>
    </row>
    <row r="2" spans="1:12" ht="18" x14ac:dyDescent="0.2">
      <c r="A2" s="8"/>
      <c r="B2" s="9" t="s">
        <v>83</v>
      </c>
      <c r="C2" s="3"/>
      <c r="D2" s="5"/>
      <c r="E2" s="5"/>
      <c r="F2" s="5"/>
      <c r="G2" s="5"/>
      <c r="H2" s="5"/>
      <c r="I2" s="5"/>
      <c r="J2" s="6"/>
      <c r="K2" s="5"/>
      <c r="L2" s="7"/>
    </row>
    <row r="3" spans="1:12" ht="18" x14ac:dyDescent="0.2">
      <c r="A3" s="8"/>
      <c r="B3" s="10" t="s">
        <v>128</v>
      </c>
      <c r="C3" s="200"/>
      <c r="D3" s="5"/>
      <c r="E3" s="5"/>
      <c r="F3" s="5"/>
      <c r="G3" s="5"/>
      <c r="H3" s="5"/>
      <c r="I3" s="5"/>
      <c r="J3" s="6"/>
      <c r="K3" s="5"/>
      <c r="L3" s="7"/>
    </row>
    <row r="4" spans="1:12" x14ac:dyDescent="0.2">
      <c r="A4" s="8"/>
      <c r="B4" s="11"/>
      <c r="C4" s="12"/>
      <c r="D4" s="5"/>
      <c r="E4" s="5"/>
      <c r="F4" s="5"/>
      <c r="G4" s="5"/>
      <c r="H4" s="5"/>
      <c r="I4" s="5"/>
      <c r="J4" s="6"/>
      <c r="K4" s="5"/>
      <c r="L4" s="7"/>
    </row>
    <row r="5" spans="1:12" ht="42" x14ac:dyDescent="0.2">
      <c r="A5" s="13" t="s">
        <v>0</v>
      </c>
      <c r="B5" s="14"/>
      <c r="C5" s="15"/>
      <c r="D5" s="184" t="s">
        <v>88</v>
      </c>
      <c r="E5" s="184" t="s">
        <v>87</v>
      </c>
      <c r="F5" s="185" t="s">
        <v>2</v>
      </c>
      <c r="G5" s="185" t="s">
        <v>1</v>
      </c>
      <c r="H5" s="185" t="s">
        <v>3</v>
      </c>
      <c r="I5" s="186" t="s">
        <v>4</v>
      </c>
      <c r="J5" s="186" t="s">
        <v>5</v>
      </c>
      <c r="K5" s="184" t="s">
        <v>6</v>
      </c>
      <c r="L5" s="184" t="s">
        <v>7</v>
      </c>
    </row>
    <row r="6" spans="1:12" ht="20" x14ac:dyDescent="0.2">
      <c r="A6" s="16"/>
      <c r="B6" s="17"/>
      <c r="C6" s="3"/>
      <c r="D6" s="18"/>
      <c r="E6" s="18"/>
      <c r="F6" s="19"/>
      <c r="G6" s="19"/>
      <c r="H6" s="19"/>
      <c r="I6" s="19"/>
      <c r="J6" s="20"/>
      <c r="K6" s="18"/>
      <c r="L6" s="19"/>
    </row>
    <row r="7" spans="1:12" ht="20" x14ac:dyDescent="0.2">
      <c r="A7" s="16"/>
      <c r="B7" s="2" t="s">
        <v>8</v>
      </c>
      <c r="C7" s="3"/>
      <c r="D7" s="18"/>
      <c r="E7" s="18"/>
      <c r="F7" s="19"/>
      <c r="G7" s="19"/>
      <c r="H7" s="19"/>
      <c r="I7" s="19"/>
      <c r="J7" s="20"/>
      <c r="K7" s="18"/>
      <c r="L7" s="19"/>
    </row>
    <row r="8" spans="1:12" ht="20" x14ac:dyDescent="0.2">
      <c r="A8" s="16"/>
      <c r="B8" s="17"/>
      <c r="C8" s="3" t="s">
        <v>84</v>
      </c>
      <c r="D8" s="21">
        <f>Revenue!B4</f>
        <v>29129</v>
      </c>
      <c r="E8" s="21">
        <v>25000</v>
      </c>
      <c r="F8" s="22">
        <f>D8/E8</f>
        <v>1.16516</v>
      </c>
      <c r="G8" s="21">
        <v>29779</v>
      </c>
      <c r="H8" s="23">
        <v>17658</v>
      </c>
      <c r="I8" s="23">
        <v>32979</v>
      </c>
      <c r="J8" s="24">
        <v>25119</v>
      </c>
      <c r="K8" s="25">
        <v>23517</v>
      </c>
      <c r="L8" s="25">
        <v>27345</v>
      </c>
    </row>
    <row r="9" spans="1:12" ht="20" x14ac:dyDescent="0.2">
      <c r="A9" s="16"/>
      <c r="B9" s="17"/>
      <c r="C9" s="3" t="s">
        <v>9</v>
      </c>
      <c r="D9" s="21">
        <f>Revenue!B5</f>
        <v>11301</v>
      </c>
      <c r="E9" s="21">
        <v>10000</v>
      </c>
      <c r="F9" s="22">
        <f>D9/E9</f>
        <v>1.1301000000000001</v>
      </c>
      <c r="G9" s="23">
        <v>11575</v>
      </c>
      <c r="H9" s="23">
        <v>7175</v>
      </c>
      <c r="I9" s="23">
        <v>11670</v>
      </c>
      <c r="J9" s="24">
        <v>13400</v>
      </c>
      <c r="K9" s="25">
        <v>9200</v>
      </c>
      <c r="L9" s="25">
        <v>10000</v>
      </c>
    </row>
    <row r="10" spans="1:12" ht="20" x14ac:dyDescent="0.2">
      <c r="A10" s="16"/>
      <c r="B10" s="17"/>
      <c r="C10" s="183" t="s">
        <v>10</v>
      </c>
      <c r="D10" s="27">
        <f>SUM(D8:D9)</f>
        <v>40430</v>
      </c>
      <c r="E10" s="27">
        <f>SUM(E8:E9)</f>
        <v>35000</v>
      </c>
      <c r="F10" s="22">
        <f>D10/E10</f>
        <v>1.1551428571428572</v>
      </c>
      <c r="G10" s="27">
        <f>SUM(G8:G9)</f>
        <v>41354</v>
      </c>
      <c r="H10" s="23">
        <v>24833</v>
      </c>
      <c r="I10" s="24">
        <f>SUM(I8:I9)</f>
        <v>44649</v>
      </c>
      <c r="J10" s="24">
        <f>SUM(J8:J9)</f>
        <v>38519</v>
      </c>
      <c r="K10" s="28">
        <v>32717</v>
      </c>
      <c r="L10" s="28">
        <v>37345</v>
      </c>
    </row>
    <row r="11" spans="1:12" ht="20" x14ac:dyDescent="0.2">
      <c r="A11" s="16"/>
      <c r="B11" s="2"/>
      <c r="C11" s="3"/>
      <c r="D11" s="21"/>
      <c r="E11" s="28"/>
      <c r="F11" s="19"/>
      <c r="G11" s="25"/>
      <c r="H11" s="25"/>
      <c r="I11" s="25"/>
      <c r="J11" s="20"/>
      <c r="K11" s="25"/>
      <c r="L11" s="25"/>
    </row>
    <row r="12" spans="1:12" ht="20" x14ac:dyDescent="0.2">
      <c r="A12" s="16"/>
      <c r="B12" s="2" t="s">
        <v>85</v>
      </c>
      <c r="C12" s="3"/>
      <c r="D12" s="21">
        <f>Revenue!B8</f>
        <v>2136</v>
      </c>
      <c r="E12" s="27">
        <v>3000</v>
      </c>
      <c r="F12" s="22">
        <f>D12/E12</f>
        <v>0.71199999999999997</v>
      </c>
      <c r="G12" s="23">
        <v>4223.2</v>
      </c>
      <c r="H12" s="23">
        <v>2316</v>
      </c>
      <c r="I12" s="23">
        <v>3346</v>
      </c>
      <c r="J12" s="24">
        <v>1754</v>
      </c>
      <c r="K12" s="25">
        <v>3967</v>
      </c>
      <c r="L12" s="25">
        <v>3061</v>
      </c>
    </row>
    <row r="13" spans="1:12" ht="21" thickBot="1" x14ac:dyDescent="0.25">
      <c r="A13" s="16"/>
      <c r="B13" s="17"/>
      <c r="C13" s="3"/>
      <c r="D13" s="29"/>
      <c r="E13" s="29"/>
      <c r="F13" s="30"/>
      <c r="G13" s="31"/>
      <c r="H13" s="31"/>
      <c r="I13" s="31"/>
      <c r="J13" s="32"/>
      <c r="K13" s="33"/>
      <c r="L13" s="33"/>
    </row>
    <row r="14" spans="1:12" ht="21" thickTop="1" x14ac:dyDescent="0.2">
      <c r="A14" s="16"/>
      <c r="B14" s="17"/>
      <c r="C14" s="34" t="s">
        <v>12</v>
      </c>
      <c r="D14" s="35">
        <f>D10+D12</f>
        <v>42566</v>
      </c>
      <c r="E14" s="35">
        <f>E10+E12</f>
        <v>38000</v>
      </c>
      <c r="F14" s="22">
        <f>D14/E14</f>
        <v>1.120157894736842</v>
      </c>
      <c r="G14" s="35">
        <f t="shared" ref="G14" si="0">G10+G12</f>
        <v>45577.2</v>
      </c>
      <c r="H14" s="35">
        <f t="shared" ref="H14:L14" si="1">H10+H12</f>
        <v>27149</v>
      </c>
      <c r="I14" s="35">
        <f t="shared" si="1"/>
        <v>47995</v>
      </c>
      <c r="J14" s="35">
        <f t="shared" si="1"/>
        <v>40273</v>
      </c>
      <c r="K14" s="35">
        <f t="shared" si="1"/>
        <v>36684</v>
      </c>
      <c r="L14" s="35">
        <f t="shared" si="1"/>
        <v>40406</v>
      </c>
    </row>
    <row r="15" spans="1:12" ht="20" x14ac:dyDescent="0.2">
      <c r="A15" s="16"/>
      <c r="B15" s="17"/>
      <c r="C15" s="38"/>
      <c r="D15" s="21"/>
      <c r="E15" s="39"/>
      <c r="F15" s="19"/>
      <c r="G15" s="25"/>
      <c r="H15" s="25"/>
      <c r="I15" s="25"/>
      <c r="J15" s="20"/>
      <c r="K15" s="25"/>
      <c r="L15" s="25"/>
    </row>
    <row r="16" spans="1:12" ht="20" x14ac:dyDescent="0.2">
      <c r="A16" s="1" t="s">
        <v>13</v>
      </c>
      <c r="B16" s="3"/>
      <c r="C16" s="40"/>
      <c r="D16" s="21"/>
      <c r="E16" s="28"/>
      <c r="F16" s="19"/>
      <c r="G16" s="25"/>
      <c r="H16" s="25"/>
      <c r="I16" s="25"/>
      <c r="J16" s="20"/>
      <c r="K16" s="25"/>
      <c r="L16" s="25"/>
    </row>
    <row r="17" spans="1:12" ht="20" x14ac:dyDescent="0.2">
      <c r="A17" s="16"/>
      <c r="B17" s="17"/>
      <c r="C17" s="26"/>
      <c r="D17" s="21"/>
      <c r="E17" s="41"/>
      <c r="F17" s="19"/>
      <c r="G17" s="25"/>
      <c r="H17" s="25"/>
      <c r="I17" s="25"/>
      <c r="J17" s="20"/>
      <c r="K17" s="25"/>
      <c r="L17" s="25"/>
    </row>
    <row r="18" spans="1:12" ht="20" x14ac:dyDescent="0.2">
      <c r="A18" s="16"/>
      <c r="B18" s="2" t="s">
        <v>14</v>
      </c>
      <c r="C18" s="3"/>
      <c r="D18" s="21">
        <f>Expenses!B4</f>
        <v>2475</v>
      </c>
      <c r="E18" s="27">
        <v>5000</v>
      </c>
      <c r="F18" s="22">
        <f>D18/E18</f>
        <v>0.495</v>
      </c>
      <c r="G18" s="23">
        <v>17019</v>
      </c>
      <c r="H18" s="23">
        <v>8344.6</v>
      </c>
      <c r="I18" s="23">
        <v>10000</v>
      </c>
      <c r="J18" s="24">
        <v>0</v>
      </c>
      <c r="K18" s="25">
        <v>10042.450000000001</v>
      </c>
      <c r="L18" s="25">
        <v>0</v>
      </c>
    </row>
    <row r="19" spans="1:12" ht="20" x14ac:dyDescent="0.2">
      <c r="A19" s="16"/>
      <c r="B19" s="2" t="s">
        <v>15</v>
      </c>
      <c r="C19" s="3"/>
      <c r="D19" s="21">
        <f>Expenses!B5</f>
        <v>59.38</v>
      </c>
      <c r="E19" s="27">
        <v>2500</v>
      </c>
      <c r="F19" s="22">
        <f>D19/E19</f>
        <v>2.3752000000000002E-2</v>
      </c>
      <c r="G19" s="23">
        <v>2117.23</v>
      </c>
      <c r="H19" s="23">
        <v>2126.1799999999998</v>
      </c>
      <c r="I19" s="23">
        <v>3526</v>
      </c>
      <c r="J19" s="24">
        <v>1811</v>
      </c>
      <c r="K19" s="25">
        <v>4766.68</v>
      </c>
      <c r="L19" s="25">
        <v>2663.47</v>
      </c>
    </row>
    <row r="20" spans="1:12" ht="20" x14ac:dyDescent="0.2">
      <c r="A20" s="16"/>
      <c r="B20" s="2" t="s">
        <v>16</v>
      </c>
      <c r="C20" s="3"/>
      <c r="D20" s="21">
        <f>Expenses!B6</f>
        <v>6295.369999999999</v>
      </c>
      <c r="E20" s="27">
        <v>7500</v>
      </c>
      <c r="F20" s="22">
        <f>D20/E20</f>
        <v>0.8393826666666665</v>
      </c>
      <c r="G20" s="23">
        <v>13305.54</v>
      </c>
      <c r="H20" s="23">
        <v>8854.34</v>
      </c>
      <c r="I20" s="23">
        <v>12456</v>
      </c>
      <c r="J20" s="24">
        <v>7519</v>
      </c>
      <c r="K20" s="25">
        <v>7349.1</v>
      </c>
      <c r="L20" s="25">
        <v>7297.13</v>
      </c>
    </row>
    <row r="21" spans="1:12" ht="20" x14ac:dyDescent="0.2">
      <c r="A21" s="16"/>
      <c r="B21" s="2" t="s">
        <v>17</v>
      </c>
      <c r="C21" s="3"/>
      <c r="D21" s="21"/>
      <c r="E21" s="27"/>
      <c r="F21" s="22"/>
      <c r="G21" s="23"/>
      <c r="H21" s="23"/>
      <c r="I21" s="23"/>
      <c r="J21" s="24"/>
      <c r="K21" s="25"/>
      <c r="L21" s="25"/>
    </row>
    <row r="22" spans="1:12" ht="20" x14ac:dyDescent="0.2">
      <c r="A22" s="16"/>
      <c r="B22" s="17"/>
      <c r="C22" s="3" t="s">
        <v>18</v>
      </c>
      <c r="D22" s="21">
        <f>Expenses!B8</f>
        <v>4718.9000000000005</v>
      </c>
      <c r="E22" s="27">
        <v>5000</v>
      </c>
      <c r="F22" s="22">
        <f>D22/E22</f>
        <v>0.94378000000000006</v>
      </c>
      <c r="G22" s="23">
        <v>5039</v>
      </c>
      <c r="H22" s="23">
        <v>3604.25</v>
      </c>
      <c r="I22" s="23">
        <v>3884</v>
      </c>
      <c r="J22" s="24">
        <v>3408</v>
      </c>
      <c r="K22" s="25">
        <v>1764.75</v>
      </c>
      <c r="L22" s="25">
        <v>1862.25</v>
      </c>
    </row>
    <row r="23" spans="1:12" ht="20" x14ac:dyDescent="0.2">
      <c r="A23" s="16"/>
      <c r="B23" s="17"/>
      <c r="C23" s="3" t="s">
        <v>19</v>
      </c>
      <c r="D23" s="21">
        <f>Expenses!B9</f>
        <v>1384</v>
      </c>
      <c r="E23" s="27">
        <v>153</v>
      </c>
      <c r="F23" s="22">
        <f>D23/E23</f>
        <v>9.0457516339869279</v>
      </c>
      <c r="G23" s="23">
        <v>306</v>
      </c>
      <c r="H23" s="23">
        <v>153</v>
      </c>
      <c r="I23" s="23">
        <v>0</v>
      </c>
      <c r="J23" s="24">
        <v>153</v>
      </c>
      <c r="K23" s="25">
        <v>306</v>
      </c>
      <c r="L23" s="25">
        <v>148</v>
      </c>
    </row>
    <row r="24" spans="1:12" ht="20" x14ac:dyDescent="0.2">
      <c r="A24" s="16"/>
      <c r="B24" s="17"/>
      <c r="C24" s="3" t="s">
        <v>20</v>
      </c>
      <c r="D24" s="21">
        <f>Expenses!B10</f>
        <v>557.69000000000005</v>
      </c>
      <c r="E24" s="27">
        <v>500</v>
      </c>
      <c r="F24" s="22">
        <f>D24/E24</f>
        <v>1.11538</v>
      </c>
      <c r="G24" s="23">
        <v>358.21</v>
      </c>
      <c r="H24" s="23">
        <v>0</v>
      </c>
      <c r="I24" s="23">
        <v>744</v>
      </c>
      <c r="J24" s="42" t="s">
        <v>21</v>
      </c>
      <c r="K24" s="42" t="s">
        <v>21</v>
      </c>
      <c r="L24" s="42" t="s">
        <v>21</v>
      </c>
    </row>
    <row r="25" spans="1:12" ht="20" x14ac:dyDescent="0.2">
      <c r="A25" s="16"/>
      <c r="B25" s="17"/>
      <c r="C25" s="3" t="s">
        <v>22</v>
      </c>
      <c r="D25" s="21">
        <f>(Expenses!B11)</f>
        <v>251.04</v>
      </c>
      <c r="E25" s="27">
        <v>200</v>
      </c>
      <c r="F25" s="22">
        <f>D25/E25</f>
        <v>1.2551999999999999</v>
      </c>
      <c r="G25" s="23">
        <v>162.28999999999996</v>
      </c>
      <c r="H25" s="23">
        <v>100.94999999999999</v>
      </c>
      <c r="I25" s="23">
        <v>115</v>
      </c>
      <c r="J25" s="24">
        <v>92</v>
      </c>
      <c r="K25" s="25">
        <v>212.45</v>
      </c>
      <c r="L25" s="25">
        <v>257.74</v>
      </c>
    </row>
    <row r="26" spans="1:12" ht="20" x14ac:dyDescent="0.2">
      <c r="A26" s="16"/>
      <c r="B26" s="17"/>
      <c r="C26" s="183" t="s">
        <v>23</v>
      </c>
      <c r="D26" s="27">
        <f>SUM(D22:D25)</f>
        <v>6911.63</v>
      </c>
      <c r="E26" s="27">
        <f>SUM(E22:E25)</f>
        <v>5853</v>
      </c>
      <c r="F26" s="22">
        <f>D26/E26</f>
        <v>1.1808696395011105</v>
      </c>
      <c r="G26" s="27">
        <f>SUM(G22:G25)</f>
        <v>5865.5</v>
      </c>
      <c r="H26" s="23">
        <v>3858.2</v>
      </c>
      <c r="I26" s="27">
        <f>SUM(I22:I25)</f>
        <v>4743</v>
      </c>
      <c r="J26" s="27">
        <f>SUM(J22:J25)</f>
        <v>3653</v>
      </c>
      <c r="K26" s="28">
        <v>2283.1999999999998</v>
      </c>
      <c r="L26" s="28">
        <v>2267.9899999999998</v>
      </c>
    </row>
    <row r="27" spans="1:12" ht="21" thickBot="1" x14ac:dyDescent="0.25">
      <c r="A27" s="16"/>
      <c r="B27" s="17"/>
      <c r="C27" s="26"/>
      <c r="D27" s="29"/>
      <c r="E27" s="29"/>
      <c r="F27" s="43"/>
      <c r="G27" s="44"/>
      <c r="H27" s="44"/>
      <c r="I27" s="44"/>
      <c r="J27" s="45"/>
      <c r="K27" s="29"/>
      <c r="L27" s="33"/>
    </row>
    <row r="28" spans="1:12" ht="21" thickTop="1" x14ac:dyDescent="0.2">
      <c r="A28" s="16"/>
      <c r="B28" s="17"/>
      <c r="C28" s="34" t="s">
        <v>24</v>
      </c>
      <c r="D28" s="35">
        <f>SUM(D18:D25)</f>
        <v>15741.380000000003</v>
      </c>
      <c r="E28" s="35">
        <f>SUM(E18:E25)</f>
        <v>20853</v>
      </c>
      <c r="F28" s="36">
        <f>D28/E28</f>
        <v>0.75487363928451556</v>
      </c>
      <c r="G28" s="35">
        <f>SUM(G18:G25)</f>
        <v>38307.270000000004</v>
      </c>
      <c r="H28" s="35">
        <f>SUM(H18:H25)</f>
        <v>23183.320000000003</v>
      </c>
      <c r="I28" s="35">
        <f>SUM(I18:I25)</f>
        <v>30725</v>
      </c>
      <c r="J28" s="35">
        <f>SUM(J18:J25)</f>
        <v>12983</v>
      </c>
      <c r="K28" s="35">
        <f>SUM(K18:K25)</f>
        <v>24441.430000000004</v>
      </c>
      <c r="L28" s="37">
        <v>12228.59</v>
      </c>
    </row>
    <row r="29" spans="1:12" ht="20" x14ac:dyDescent="0.2">
      <c r="A29" s="46"/>
      <c r="B29" s="2"/>
      <c r="C29" s="3"/>
      <c r="D29" s="21"/>
      <c r="E29" s="28"/>
      <c r="F29" s="19"/>
      <c r="G29" s="25"/>
      <c r="H29" s="25"/>
      <c r="I29" s="25"/>
      <c r="J29" s="20"/>
      <c r="K29" s="21"/>
      <c r="L29" s="25"/>
    </row>
    <row r="30" spans="1:12" ht="20" x14ac:dyDescent="0.2">
      <c r="A30" s="46" t="s">
        <v>25</v>
      </c>
      <c r="B30" s="2"/>
      <c r="C30" s="3"/>
      <c r="D30" s="47">
        <f>D14-D28</f>
        <v>26824.619999999995</v>
      </c>
      <c r="E30" s="48">
        <f>E14-E28</f>
        <v>17147</v>
      </c>
      <c r="F30" s="22"/>
      <c r="G30" s="49">
        <f>G14-G28</f>
        <v>7269.929999999993</v>
      </c>
      <c r="H30" s="49">
        <v>3965.6799999999967</v>
      </c>
      <c r="I30" s="25">
        <f>I14-I28</f>
        <v>17270</v>
      </c>
      <c r="J30" s="25">
        <f>J14-J28</f>
        <v>27290</v>
      </c>
      <c r="K30" s="25">
        <f>K14-K28</f>
        <v>12242.569999999996</v>
      </c>
      <c r="L30" s="25">
        <v>28654.65</v>
      </c>
    </row>
    <row r="31" spans="1:12" ht="20" x14ac:dyDescent="0.2">
      <c r="A31" s="16" t="s">
        <v>26</v>
      </c>
      <c r="B31" s="2"/>
      <c r="C31" s="3"/>
      <c r="D31" s="50">
        <f>F48</f>
        <v>379.23999999999319</v>
      </c>
      <c r="E31" s="25">
        <v>3600</v>
      </c>
      <c r="F31" s="22">
        <f>D31/E31</f>
        <v>0.10534444444444255</v>
      </c>
      <c r="G31" s="23">
        <v>3467</v>
      </c>
      <c r="H31" s="23">
        <v>4234.3000000000011</v>
      </c>
      <c r="I31" s="23">
        <v>3274</v>
      </c>
      <c r="J31" s="20"/>
      <c r="K31" s="25"/>
      <c r="L31" s="25"/>
    </row>
    <row r="32" spans="1:12" ht="20" x14ac:dyDescent="0.2">
      <c r="A32" s="16" t="s">
        <v>27</v>
      </c>
      <c r="B32" s="2"/>
      <c r="C32" s="51"/>
      <c r="D32" s="50">
        <v>199937</v>
      </c>
      <c r="E32" s="52"/>
      <c r="F32" s="53"/>
      <c r="G32" s="52"/>
      <c r="H32" s="52"/>
      <c r="I32" s="54"/>
      <c r="J32" s="55"/>
      <c r="K32" s="54"/>
      <c r="L32" s="19"/>
    </row>
    <row r="33" spans="1:12" ht="21" thickBot="1" x14ac:dyDescent="0.25">
      <c r="A33" s="56"/>
      <c r="B33" s="57"/>
      <c r="C33" s="58"/>
      <c r="D33" s="59"/>
      <c r="E33" s="60"/>
      <c r="F33" s="61"/>
      <c r="G33" s="60"/>
      <c r="H33" s="60"/>
      <c r="I33" s="61"/>
      <c r="J33" s="62"/>
      <c r="K33" s="61"/>
      <c r="L33" s="63"/>
    </row>
    <row r="34" spans="1:12" ht="21" thickTop="1" x14ac:dyDescent="0.2">
      <c r="A34" s="64"/>
      <c r="B34" s="57"/>
      <c r="C34" s="65" t="s">
        <v>28</v>
      </c>
      <c r="D34" s="66">
        <f>SUM(D30:D32)</f>
        <v>227140.86</v>
      </c>
      <c r="E34" s="67"/>
      <c r="F34" s="67"/>
      <c r="G34" s="66"/>
      <c r="H34" s="66"/>
      <c r="I34" s="67"/>
      <c r="J34" s="68"/>
      <c r="K34" s="67"/>
      <c r="L34" s="67"/>
    </row>
    <row r="35" spans="1:12" ht="21" thickBot="1" x14ac:dyDescent="0.25">
      <c r="A35" s="69"/>
      <c r="B35" s="70"/>
      <c r="C35" s="71"/>
      <c r="D35" s="72"/>
      <c r="E35" s="73"/>
      <c r="F35" s="74"/>
      <c r="G35" s="75"/>
      <c r="H35" s="75"/>
      <c r="I35" s="74"/>
      <c r="J35" s="76"/>
      <c r="K35" s="74"/>
      <c r="L35" s="77"/>
    </row>
    <row r="36" spans="1:12" ht="21" thickTop="1" x14ac:dyDescent="0.2">
      <c r="A36" s="78" t="s">
        <v>29</v>
      </c>
      <c r="B36" s="79"/>
      <c r="C36" s="80"/>
      <c r="D36" s="81"/>
      <c r="E36" s="82"/>
      <c r="F36" s="83"/>
      <c r="G36" s="83"/>
      <c r="H36" s="84"/>
      <c r="I36" s="83"/>
      <c r="J36" s="85"/>
      <c r="K36" s="83"/>
      <c r="L36" s="86"/>
    </row>
    <row r="37" spans="1:12" ht="20" x14ac:dyDescent="0.2">
      <c r="A37" s="78"/>
      <c r="B37" s="79"/>
      <c r="C37" s="80"/>
      <c r="D37" s="81"/>
      <c r="E37" s="82"/>
      <c r="F37" s="83"/>
      <c r="G37" s="83"/>
      <c r="H37" s="84"/>
      <c r="I37" s="83"/>
      <c r="J37" s="85"/>
      <c r="K37" s="83"/>
      <c r="L37" s="86"/>
    </row>
    <row r="38" spans="1:12" ht="20" x14ac:dyDescent="0.2">
      <c r="A38" s="87"/>
      <c r="B38" s="79"/>
      <c r="C38" s="80"/>
      <c r="D38" s="88" t="s">
        <v>30</v>
      </c>
      <c r="E38" s="88" t="s">
        <v>31</v>
      </c>
      <c r="F38" s="89" t="s">
        <v>32</v>
      </c>
      <c r="G38" s="89"/>
      <c r="H38" s="90"/>
      <c r="I38" s="91"/>
      <c r="J38" s="92"/>
      <c r="K38" s="83"/>
      <c r="L38" s="86"/>
    </row>
    <row r="39" spans="1:12" ht="20" x14ac:dyDescent="0.2">
      <c r="A39" s="93"/>
      <c r="B39" s="94"/>
      <c r="C39" s="95" t="s">
        <v>33</v>
      </c>
      <c r="D39" s="96">
        <f>E39+D14-D28-D62+F39</f>
        <v>3340.509999999992</v>
      </c>
      <c r="E39" s="97">
        <v>6514.34</v>
      </c>
      <c r="F39" s="98">
        <v>1.55</v>
      </c>
      <c r="G39" s="98"/>
      <c r="H39" s="99"/>
      <c r="I39" s="100"/>
      <c r="J39" s="101"/>
      <c r="K39" s="102"/>
      <c r="L39" s="103"/>
    </row>
    <row r="40" spans="1:12" ht="20" x14ac:dyDescent="0.2">
      <c r="A40" s="46"/>
      <c r="B40" s="2"/>
      <c r="C40" s="104" t="s">
        <v>34</v>
      </c>
      <c r="D40" s="27">
        <v>20</v>
      </c>
      <c r="E40" s="52">
        <v>20</v>
      </c>
      <c r="F40" s="105" t="s">
        <v>35</v>
      </c>
      <c r="G40" s="105"/>
      <c r="H40" s="106"/>
      <c r="I40" s="107"/>
      <c r="J40" s="108"/>
      <c r="K40" s="53"/>
      <c r="L40" s="19"/>
    </row>
    <row r="41" spans="1:12" ht="20" x14ac:dyDescent="0.2">
      <c r="A41" s="16"/>
      <c r="B41" s="17"/>
      <c r="C41" s="104" t="s">
        <v>97</v>
      </c>
      <c r="D41" s="27">
        <v>3407.22</v>
      </c>
      <c r="E41" s="27">
        <v>13393.78</v>
      </c>
      <c r="F41" s="52">
        <f>D41-E41+10000</f>
        <v>13.43999999999869</v>
      </c>
      <c r="G41" s="122" t="s">
        <v>109</v>
      </c>
      <c r="H41" s="52"/>
      <c r="I41" s="52"/>
      <c r="J41" s="109"/>
      <c r="K41" s="110"/>
      <c r="L41" s="19"/>
    </row>
    <row r="42" spans="1:12" ht="20" x14ac:dyDescent="0.2">
      <c r="A42" s="16"/>
      <c r="B42" s="17"/>
      <c r="C42" s="104" t="s">
        <v>100</v>
      </c>
      <c r="D42" s="52">
        <v>0</v>
      </c>
      <c r="E42" s="52">
        <v>118784.94</v>
      </c>
      <c r="F42" s="52">
        <f>119609.45-E42</f>
        <v>824.50999999999476</v>
      </c>
      <c r="G42" s="192"/>
      <c r="H42" s="52"/>
      <c r="I42" s="52"/>
      <c r="J42" s="109"/>
      <c r="K42" s="110"/>
      <c r="L42" s="19"/>
    </row>
    <row r="43" spans="1:12" ht="20" x14ac:dyDescent="0.2">
      <c r="A43" s="16"/>
      <c r="B43" s="17"/>
      <c r="C43" s="104" t="s">
        <v>101</v>
      </c>
      <c r="D43" s="52">
        <f>(E43+99609.45+10000)</f>
        <v>170833.52</v>
      </c>
      <c r="E43" s="52">
        <v>61224.07</v>
      </c>
      <c r="F43" s="52" t="s">
        <v>91</v>
      </c>
      <c r="G43" s="192"/>
      <c r="H43" s="52"/>
      <c r="I43" s="52"/>
      <c r="J43" s="109"/>
      <c r="K43" s="110"/>
      <c r="L43" s="19"/>
    </row>
    <row r="44" spans="1:12" ht="20" x14ac:dyDescent="0.2">
      <c r="A44" s="16"/>
      <c r="B44" s="17"/>
      <c r="C44" s="104" t="s">
        <v>120</v>
      </c>
      <c r="D44" s="112">
        <v>30000</v>
      </c>
      <c r="E44" s="112"/>
      <c r="F44" s="112"/>
      <c r="G44" s="192"/>
      <c r="H44" s="52"/>
      <c r="I44" s="52"/>
      <c r="J44" s="109"/>
      <c r="K44" s="110"/>
      <c r="L44" s="19"/>
    </row>
    <row r="45" spans="1:12" ht="20" x14ac:dyDescent="0.2">
      <c r="A45" s="16"/>
      <c r="B45" s="17"/>
      <c r="C45" s="104" t="s">
        <v>98</v>
      </c>
      <c r="D45" s="112">
        <v>5026.42</v>
      </c>
      <c r="E45" s="112"/>
      <c r="F45" s="199">
        <f>D45-15000+10000</f>
        <v>26.420000000000073</v>
      </c>
      <c r="G45" s="192" t="s">
        <v>118</v>
      </c>
      <c r="H45" s="52"/>
      <c r="I45" s="52"/>
      <c r="J45" s="109"/>
      <c r="K45" s="110"/>
      <c r="L45" s="19"/>
    </row>
    <row r="46" spans="1:12" ht="20" x14ac:dyDescent="0.2">
      <c r="A46" s="16"/>
      <c r="B46" s="17"/>
      <c r="C46" s="104" t="s">
        <v>99</v>
      </c>
      <c r="D46" s="112">
        <v>14513.32</v>
      </c>
      <c r="E46" s="112"/>
      <c r="F46" s="199">
        <f>D46-15000</f>
        <v>-486.68000000000029</v>
      </c>
      <c r="G46" s="192"/>
      <c r="H46" s="52"/>
      <c r="I46" s="52"/>
      <c r="J46" s="109"/>
      <c r="K46" s="110"/>
      <c r="L46" s="19"/>
    </row>
    <row r="47" spans="1:12" ht="21" thickBot="1" x14ac:dyDescent="0.25">
      <c r="A47" s="16"/>
      <c r="B47" s="17"/>
      <c r="C47" s="104"/>
      <c r="D47" s="111"/>
      <c r="E47" s="112"/>
      <c r="F47" s="113"/>
      <c r="G47" s="52"/>
      <c r="H47" s="52"/>
      <c r="I47" s="53"/>
      <c r="J47" s="114"/>
      <c r="K47" s="53"/>
      <c r="L47" s="19"/>
    </row>
    <row r="48" spans="1:12" ht="21" thickTop="1" x14ac:dyDescent="0.2">
      <c r="A48" s="1"/>
      <c r="B48" s="115"/>
      <c r="C48" s="34" t="s">
        <v>36</v>
      </c>
      <c r="D48" s="116">
        <f>SUM(D39:D47)</f>
        <v>227140.99</v>
      </c>
      <c r="E48" s="116">
        <f>SUM(E39:E47)</f>
        <v>199937.13</v>
      </c>
      <c r="F48" s="116">
        <f>SUM(F39:F47)</f>
        <v>379.23999999999319</v>
      </c>
      <c r="G48" s="28"/>
      <c r="H48" s="28"/>
      <c r="I48" s="28"/>
      <c r="J48" s="117"/>
      <c r="K48" s="118"/>
      <c r="L48" s="19"/>
    </row>
    <row r="49" spans="1:12" ht="20" x14ac:dyDescent="0.2">
      <c r="A49" s="1"/>
      <c r="B49" s="115"/>
      <c r="C49" s="34"/>
      <c r="D49" s="37"/>
      <c r="E49" s="37"/>
      <c r="F49" s="37"/>
      <c r="G49" s="28"/>
      <c r="H49" s="28"/>
      <c r="I49" s="28"/>
      <c r="J49" s="117"/>
      <c r="K49" s="118"/>
      <c r="L49" s="19"/>
    </row>
    <row r="50" spans="1:12" ht="20" x14ac:dyDescent="0.2">
      <c r="A50" s="192" t="s">
        <v>92</v>
      </c>
      <c r="B50" s="115"/>
      <c r="C50" s="40"/>
      <c r="D50" s="119"/>
      <c r="E50" s="28"/>
      <c r="F50" s="18"/>
      <c r="G50" s="18"/>
      <c r="H50" s="18"/>
      <c r="I50" s="18"/>
      <c r="J50" s="117"/>
      <c r="K50" s="18"/>
      <c r="L50" s="19"/>
    </row>
    <row r="51" spans="1:12" ht="20" x14ac:dyDescent="0.2">
      <c r="A51" s="192" t="s">
        <v>126</v>
      </c>
      <c r="B51" s="115"/>
      <c r="C51" s="40"/>
      <c r="D51" s="119"/>
      <c r="E51" s="28"/>
      <c r="F51" s="18"/>
      <c r="G51" s="18"/>
      <c r="H51" s="18"/>
      <c r="I51" s="18"/>
      <c r="J51" s="117"/>
      <c r="K51" s="18"/>
      <c r="L51" s="19"/>
    </row>
    <row r="52" spans="1:12" ht="20" x14ac:dyDescent="0.2">
      <c r="A52" s="201" t="s">
        <v>119</v>
      </c>
      <c r="B52" s="115"/>
      <c r="C52" s="40"/>
      <c r="D52" s="119"/>
      <c r="E52" s="28"/>
      <c r="F52" s="18"/>
      <c r="G52" s="18"/>
      <c r="H52" s="18"/>
      <c r="I52" s="18"/>
      <c r="J52" s="117"/>
      <c r="K52" s="18"/>
      <c r="L52" s="19"/>
    </row>
    <row r="53" spans="1:12" ht="20" x14ac:dyDescent="0.2">
      <c r="A53" s="1"/>
      <c r="B53" s="115"/>
      <c r="C53" s="40"/>
      <c r="D53" s="119"/>
      <c r="E53" s="28"/>
      <c r="F53" s="18"/>
      <c r="G53" s="18"/>
      <c r="H53" s="18"/>
      <c r="I53" s="18"/>
      <c r="J53" s="117"/>
      <c r="K53" s="18"/>
      <c r="L53" s="19"/>
    </row>
    <row r="54" spans="1:12" ht="20" x14ac:dyDescent="0.2">
      <c r="A54" s="120"/>
      <c r="B54" s="115"/>
      <c r="C54" s="104" t="s">
        <v>37</v>
      </c>
      <c r="D54" s="121">
        <f>D48-D34</f>
        <v>0.13000000000465661</v>
      </c>
      <c r="E54" s="122"/>
      <c r="F54" s="123"/>
      <c r="G54" s="123"/>
      <c r="H54" s="123"/>
      <c r="I54" s="123"/>
      <c r="J54" s="124"/>
      <c r="K54" s="123"/>
      <c r="L54" s="19"/>
    </row>
    <row r="55" spans="1:12" ht="21" thickBot="1" x14ac:dyDescent="0.25">
      <c r="A55" s="125"/>
      <c r="B55" s="126"/>
      <c r="C55" s="127"/>
      <c r="D55" s="111"/>
      <c r="E55" s="112"/>
      <c r="F55" s="113" t="s">
        <v>38</v>
      </c>
      <c r="G55" s="113"/>
      <c r="H55" s="113"/>
      <c r="I55" s="113"/>
      <c r="J55" s="128"/>
      <c r="K55" s="113"/>
      <c r="L55" s="63"/>
    </row>
    <row r="56" spans="1:12" ht="21" thickTop="1" x14ac:dyDescent="0.2">
      <c r="A56" s="129" t="s">
        <v>39</v>
      </c>
      <c r="B56" s="130"/>
      <c r="C56" s="131"/>
      <c r="D56" s="196">
        <v>2022</v>
      </c>
      <c r="E56" s="197"/>
      <c r="F56" s="198"/>
      <c r="G56" s="196">
        <v>2021</v>
      </c>
      <c r="H56" s="196">
        <v>2020</v>
      </c>
      <c r="I56" s="196">
        <v>2019</v>
      </c>
      <c r="J56" s="196">
        <v>2018</v>
      </c>
      <c r="K56" s="196">
        <v>2017</v>
      </c>
      <c r="L56" s="196">
        <v>2016</v>
      </c>
    </row>
    <row r="57" spans="1:12" ht="20" customHeight="1" x14ac:dyDescent="0.2">
      <c r="A57" s="1"/>
      <c r="B57" s="2"/>
      <c r="C57" s="3"/>
      <c r="D57" s="7"/>
      <c r="E57" s="7"/>
      <c r="F57" s="7"/>
      <c r="G57" s="7"/>
      <c r="H57" s="7"/>
      <c r="I57" s="7"/>
      <c r="J57" s="7"/>
      <c r="K57" s="7"/>
      <c r="L57" s="7"/>
    </row>
    <row r="58" spans="1:12" ht="20" x14ac:dyDescent="0.2">
      <c r="A58" s="46"/>
      <c r="B58" s="2"/>
      <c r="C58" s="104" t="s">
        <v>117</v>
      </c>
      <c r="D58" s="21">
        <v>10000</v>
      </c>
      <c r="E58" s="28"/>
      <c r="F58" s="19"/>
      <c r="G58" s="19"/>
      <c r="H58" s="25"/>
      <c r="I58" s="25"/>
      <c r="J58" s="20"/>
      <c r="K58" s="21"/>
      <c r="L58" s="25"/>
    </row>
    <row r="59" spans="1:12" ht="20" x14ac:dyDescent="0.2">
      <c r="A59" s="46"/>
      <c r="B59" s="2"/>
      <c r="C59" s="104" t="s">
        <v>106</v>
      </c>
      <c r="D59" s="21">
        <v>10000</v>
      </c>
      <c r="E59" s="133"/>
      <c r="F59" s="63"/>
      <c r="G59" s="63"/>
      <c r="H59" s="134"/>
      <c r="I59" s="134"/>
      <c r="J59" s="135"/>
      <c r="K59" s="132"/>
      <c r="L59" s="134"/>
    </row>
    <row r="60" spans="1:12" ht="20" x14ac:dyDescent="0.2">
      <c r="A60" s="46"/>
      <c r="B60" s="2"/>
      <c r="C60" s="104" t="s">
        <v>116</v>
      </c>
      <c r="D60" s="132">
        <v>10000</v>
      </c>
      <c r="E60" s="133"/>
      <c r="F60" s="63"/>
      <c r="G60" s="63"/>
      <c r="H60" s="134"/>
      <c r="I60" s="134"/>
      <c r="J60" s="135"/>
      <c r="K60" s="132"/>
      <c r="L60" s="134"/>
    </row>
    <row r="61" spans="1:12" ht="21" thickBot="1" x14ac:dyDescent="0.25">
      <c r="A61" s="46"/>
      <c r="B61" s="17"/>
      <c r="C61" s="40"/>
      <c r="D61" s="132"/>
      <c r="E61" s="133"/>
      <c r="F61" s="63"/>
      <c r="G61" s="63"/>
      <c r="H61" s="134"/>
      <c r="I61" s="134"/>
      <c r="J61" s="135"/>
      <c r="K61" s="132"/>
      <c r="L61" s="134"/>
    </row>
    <row r="62" spans="1:12" ht="21" thickTop="1" x14ac:dyDescent="0.2">
      <c r="A62" s="46"/>
      <c r="B62" s="2"/>
      <c r="C62" s="34" t="s">
        <v>40</v>
      </c>
      <c r="D62" s="136">
        <f>SUM(D58:D61)</f>
        <v>30000</v>
      </c>
      <c r="E62" s="116"/>
      <c r="F62" s="137"/>
      <c r="G62" s="187">
        <v>10000</v>
      </c>
      <c r="H62" s="138">
        <v>0</v>
      </c>
      <c r="I62" s="138">
        <v>20000</v>
      </c>
      <c r="J62" s="139">
        <v>30000</v>
      </c>
      <c r="K62" s="140"/>
      <c r="L62" s="141"/>
    </row>
  </sheetData>
  <pageMargins left="0.7" right="0.7" top="0.75" bottom="0.75" header="0.3" footer="0.3"/>
  <pageSetup scale="57"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C121E2-97C9-1140-8BD2-0BBBAF27DA87}">
  <dimension ref="A1:V121"/>
  <sheetViews>
    <sheetView topLeftCell="E1" workbookViewId="0">
      <pane ySplit="1" topLeftCell="A85" activePane="bottomLeft" state="frozen"/>
      <selection pane="bottomLeft" activeCell="P112" sqref="P112"/>
    </sheetView>
  </sheetViews>
  <sheetFormatPr baseColWidth="10" defaultRowHeight="16" x14ac:dyDescent="0.2"/>
  <cols>
    <col min="1" max="1" width="28.5" customWidth="1"/>
    <col min="2" max="14" width="12.83203125" customWidth="1"/>
    <col min="16" max="16" width="17.83203125" customWidth="1"/>
    <col min="17" max="17" width="13.83203125" customWidth="1"/>
    <col min="18" max="18" width="15.6640625" customWidth="1"/>
    <col min="19" max="20" width="13.83203125" customWidth="1"/>
  </cols>
  <sheetData>
    <row r="1" spans="1:22" ht="38" x14ac:dyDescent="0.2">
      <c r="A1" s="142" t="s">
        <v>41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4"/>
      <c r="P1" s="143" t="s">
        <v>42</v>
      </c>
      <c r="Q1" s="145" t="s">
        <v>43</v>
      </c>
      <c r="R1" s="182" t="s">
        <v>84</v>
      </c>
      <c r="S1" s="146" t="s">
        <v>9</v>
      </c>
      <c r="T1" s="146" t="s">
        <v>11</v>
      </c>
      <c r="U1" s="143"/>
    </row>
    <row r="2" spans="1:22" ht="18" x14ac:dyDescent="0.2">
      <c r="A2" s="147"/>
      <c r="B2" s="147" t="s">
        <v>95</v>
      </c>
      <c r="C2" s="147" t="s">
        <v>44</v>
      </c>
      <c r="D2" s="147" t="s">
        <v>45</v>
      </c>
      <c r="E2" s="147" t="s">
        <v>46</v>
      </c>
      <c r="F2" s="147" t="s">
        <v>47</v>
      </c>
      <c r="G2" s="147" t="s">
        <v>48</v>
      </c>
      <c r="H2" s="147" t="s">
        <v>49</v>
      </c>
      <c r="I2" s="147" t="s">
        <v>50</v>
      </c>
      <c r="J2" s="147" t="s">
        <v>51</v>
      </c>
      <c r="K2" s="147" t="s">
        <v>52</v>
      </c>
      <c r="L2" s="147" t="s">
        <v>53</v>
      </c>
      <c r="M2" s="147" t="s">
        <v>54</v>
      </c>
      <c r="N2" s="147" t="s">
        <v>55</v>
      </c>
      <c r="O2" s="148"/>
      <c r="P2" s="149">
        <v>44567</v>
      </c>
      <c r="Q2" s="145">
        <f t="shared" ref="Q2:Q7" si="0">SUM(R2:T2)</f>
        <v>257</v>
      </c>
      <c r="R2" s="145">
        <v>257</v>
      </c>
      <c r="S2" s="145"/>
      <c r="T2" s="145"/>
      <c r="U2" s="147"/>
    </row>
    <row r="3" spans="1:22" ht="18" x14ac:dyDescent="0.2">
      <c r="A3" s="150"/>
      <c r="B3" s="150"/>
      <c r="C3" s="151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4"/>
      <c r="P3" s="149">
        <v>44572</v>
      </c>
      <c r="Q3" s="145">
        <f t="shared" si="0"/>
        <v>304</v>
      </c>
      <c r="R3" s="145">
        <v>234</v>
      </c>
      <c r="S3" s="145"/>
      <c r="T3" s="145">
        <v>70</v>
      </c>
      <c r="U3" s="143"/>
    </row>
    <row r="4" spans="1:22" ht="18" x14ac:dyDescent="0.2">
      <c r="A4" s="150" t="s">
        <v>84</v>
      </c>
      <c r="B4" s="181">
        <f>SUM(C4:N4)</f>
        <v>29129</v>
      </c>
      <c r="C4" s="153">
        <f>R13</f>
        <v>3509</v>
      </c>
      <c r="D4" s="153">
        <f>R34</f>
        <v>17370</v>
      </c>
      <c r="E4" s="153">
        <f>R45</f>
        <v>2435</v>
      </c>
      <c r="F4" s="153">
        <f>R56</f>
        <v>748</v>
      </c>
      <c r="G4" s="153">
        <f>R62</f>
        <v>254</v>
      </c>
      <c r="H4" s="153">
        <f>R71</f>
        <v>2632</v>
      </c>
      <c r="I4" s="153">
        <f>R80</f>
        <v>727</v>
      </c>
      <c r="J4" s="153">
        <f>R86</f>
        <v>138</v>
      </c>
      <c r="K4" s="153">
        <f>R91</f>
        <v>20</v>
      </c>
      <c r="L4" s="153">
        <f>R97</f>
        <v>99</v>
      </c>
      <c r="M4" s="166">
        <f>R102</f>
        <v>78</v>
      </c>
      <c r="N4" s="153">
        <f>R115</f>
        <v>1119</v>
      </c>
      <c r="O4" s="155"/>
      <c r="P4" s="149">
        <v>44580</v>
      </c>
      <c r="Q4" s="145">
        <f t="shared" si="0"/>
        <v>59</v>
      </c>
      <c r="R4" s="145">
        <v>59</v>
      </c>
      <c r="S4" s="145"/>
      <c r="T4" s="145"/>
      <c r="U4" s="143"/>
    </row>
    <row r="5" spans="1:22" ht="18" x14ac:dyDescent="0.2">
      <c r="A5" s="150" t="s">
        <v>9</v>
      </c>
      <c r="B5" s="181">
        <f>SUM(C5:N5)</f>
        <v>11301</v>
      </c>
      <c r="C5" s="153">
        <f>S13</f>
        <v>1100</v>
      </c>
      <c r="D5" s="153">
        <f>S34</f>
        <v>5100</v>
      </c>
      <c r="E5" s="153">
        <f>S45</f>
        <v>2126</v>
      </c>
      <c r="F5" s="153">
        <f>S56</f>
        <v>225</v>
      </c>
      <c r="G5" s="153">
        <f>S62</f>
        <v>0</v>
      </c>
      <c r="H5" s="153">
        <f>S71</f>
        <v>1325</v>
      </c>
      <c r="I5" s="153">
        <f>S80</f>
        <v>175</v>
      </c>
      <c r="J5" s="153">
        <v>0</v>
      </c>
      <c r="K5" s="153"/>
      <c r="L5" s="153">
        <f>S97</f>
        <v>0</v>
      </c>
      <c r="M5" s="166">
        <f>S102</f>
        <v>0</v>
      </c>
      <c r="N5" s="153">
        <f>S115</f>
        <v>1250</v>
      </c>
      <c r="O5" s="155"/>
      <c r="P5" s="157">
        <v>44581</v>
      </c>
      <c r="Q5" s="145">
        <f t="shared" si="0"/>
        <v>20</v>
      </c>
      <c r="R5" s="158">
        <v>20</v>
      </c>
      <c r="S5" s="158"/>
      <c r="T5" s="158"/>
      <c r="U5" s="143"/>
    </row>
    <row r="6" spans="1:22" ht="18" x14ac:dyDescent="0.2">
      <c r="A6" s="156" t="s">
        <v>56</v>
      </c>
      <c r="B6" s="181">
        <f>B5+B4</f>
        <v>40430</v>
      </c>
      <c r="C6" s="181">
        <f>C5+C4</f>
        <v>4609</v>
      </c>
      <c r="D6" s="181">
        <f t="shared" ref="D6:N6" si="1">D5+D4</f>
        <v>22470</v>
      </c>
      <c r="E6" s="181">
        <f t="shared" si="1"/>
        <v>4561</v>
      </c>
      <c r="F6" s="181">
        <f t="shared" si="1"/>
        <v>973</v>
      </c>
      <c r="G6" s="181">
        <f t="shared" si="1"/>
        <v>254</v>
      </c>
      <c r="H6" s="181">
        <f t="shared" si="1"/>
        <v>3957</v>
      </c>
      <c r="I6" s="181">
        <f t="shared" si="1"/>
        <v>902</v>
      </c>
      <c r="J6" s="181">
        <f t="shared" si="1"/>
        <v>138</v>
      </c>
      <c r="K6" s="181">
        <f t="shared" si="1"/>
        <v>20</v>
      </c>
      <c r="L6" s="181">
        <f t="shared" si="1"/>
        <v>99</v>
      </c>
      <c r="M6" s="181">
        <f t="shared" si="1"/>
        <v>78</v>
      </c>
      <c r="N6" s="181">
        <f t="shared" si="1"/>
        <v>2369</v>
      </c>
      <c r="O6" s="155"/>
      <c r="P6" s="157">
        <v>44586</v>
      </c>
      <c r="Q6" s="145">
        <f t="shared" si="0"/>
        <v>833</v>
      </c>
      <c r="R6" s="158">
        <v>433</v>
      </c>
      <c r="S6" s="158">
        <v>400</v>
      </c>
      <c r="T6" s="158"/>
      <c r="U6" s="143"/>
    </row>
    <row r="7" spans="1:22" ht="18" x14ac:dyDescent="0.2">
      <c r="A7" s="150"/>
      <c r="B7" s="181"/>
      <c r="C7" s="153"/>
      <c r="D7" s="153"/>
      <c r="E7" s="153"/>
      <c r="F7" s="153"/>
      <c r="G7" s="153"/>
      <c r="H7" s="153"/>
      <c r="I7" s="153"/>
      <c r="J7" s="153"/>
      <c r="K7" s="153"/>
      <c r="L7" s="153"/>
      <c r="M7" s="153"/>
      <c r="N7" s="153"/>
      <c r="O7" s="155"/>
      <c r="P7" s="157">
        <v>44587</v>
      </c>
      <c r="Q7" s="145">
        <f t="shared" si="0"/>
        <v>370</v>
      </c>
      <c r="R7" s="158">
        <v>195</v>
      </c>
      <c r="S7" s="158">
        <v>175</v>
      </c>
      <c r="T7" s="158"/>
      <c r="U7" s="143"/>
    </row>
    <row r="8" spans="1:22" ht="18" x14ac:dyDescent="0.2">
      <c r="A8" s="150" t="s">
        <v>11</v>
      </c>
      <c r="B8" s="181">
        <f>SUM(C8:N8)</f>
        <v>2136</v>
      </c>
      <c r="C8" s="153">
        <f>T13</f>
        <v>207</v>
      </c>
      <c r="D8" s="153">
        <f>T34</f>
        <v>1508</v>
      </c>
      <c r="E8" s="153">
        <f>T45</f>
        <v>46</v>
      </c>
      <c r="F8" s="153">
        <f>T56</f>
        <v>0</v>
      </c>
      <c r="G8" s="153">
        <f>T62</f>
        <v>0</v>
      </c>
      <c r="H8" s="153">
        <f>T71</f>
        <v>350</v>
      </c>
      <c r="I8" s="153">
        <f>T80</f>
        <v>15</v>
      </c>
      <c r="J8" s="153">
        <v>0</v>
      </c>
      <c r="K8" s="153">
        <f>T91</f>
        <v>0</v>
      </c>
      <c r="L8" s="153">
        <f>T97</f>
        <v>10</v>
      </c>
      <c r="M8" s="153">
        <f>T102</f>
        <v>0</v>
      </c>
      <c r="N8" s="153">
        <f>T115</f>
        <v>0</v>
      </c>
      <c r="O8" s="155"/>
      <c r="P8" s="157">
        <v>44589</v>
      </c>
      <c r="Q8" s="145">
        <f t="shared" ref="Q8" si="2">SUM(R8:T8)</f>
        <v>176</v>
      </c>
      <c r="R8" s="158">
        <v>176</v>
      </c>
      <c r="S8" s="158"/>
      <c r="T8" s="158"/>
      <c r="U8" s="143"/>
    </row>
    <row r="9" spans="1:22" ht="18" x14ac:dyDescent="0.2">
      <c r="A9" s="150"/>
      <c r="B9" s="181"/>
      <c r="C9" s="153"/>
      <c r="D9" s="153"/>
      <c r="E9" s="153"/>
      <c r="F9" s="153"/>
      <c r="G9" s="153"/>
      <c r="H9" s="153"/>
      <c r="I9" s="153"/>
      <c r="J9" s="153"/>
      <c r="K9" s="153"/>
      <c r="L9" s="153"/>
      <c r="M9" s="153"/>
      <c r="N9" s="153"/>
      <c r="O9" s="155"/>
      <c r="P9" s="157">
        <v>44592</v>
      </c>
      <c r="Q9" s="145">
        <f t="shared" ref="Q9:Q11" si="3">SUM(R9:T9)</f>
        <v>838</v>
      </c>
      <c r="R9" s="158">
        <v>811</v>
      </c>
      <c r="S9" s="158"/>
      <c r="T9" s="158">
        <v>27</v>
      </c>
      <c r="U9" s="154"/>
    </row>
    <row r="10" spans="1:22" ht="18" x14ac:dyDescent="0.2">
      <c r="A10" s="161" t="s">
        <v>12</v>
      </c>
      <c r="B10" s="181">
        <f>SUM(C10:N10)</f>
        <v>42566</v>
      </c>
      <c r="C10" s="181">
        <f>C8+C6</f>
        <v>4816</v>
      </c>
      <c r="D10" s="181">
        <f t="shared" ref="D10:N10" si="4">D8+D6</f>
        <v>23978</v>
      </c>
      <c r="E10" s="181">
        <f t="shared" si="4"/>
        <v>4607</v>
      </c>
      <c r="F10" s="181">
        <f t="shared" si="4"/>
        <v>973</v>
      </c>
      <c r="G10" s="181">
        <f t="shared" si="4"/>
        <v>254</v>
      </c>
      <c r="H10" s="181">
        <f t="shared" si="4"/>
        <v>4307</v>
      </c>
      <c r="I10" s="181">
        <f t="shared" si="4"/>
        <v>917</v>
      </c>
      <c r="J10" s="181">
        <f t="shared" si="4"/>
        <v>138</v>
      </c>
      <c r="K10" s="181">
        <f t="shared" si="4"/>
        <v>20</v>
      </c>
      <c r="L10" s="181">
        <f t="shared" si="4"/>
        <v>109</v>
      </c>
      <c r="M10" s="181">
        <f t="shared" si="4"/>
        <v>78</v>
      </c>
      <c r="N10" s="181">
        <f t="shared" si="4"/>
        <v>2369</v>
      </c>
      <c r="O10" s="155"/>
      <c r="P10" s="157">
        <v>44592</v>
      </c>
      <c r="Q10" s="145">
        <f t="shared" si="3"/>
        <v>1623</v>
      </c>
      <c r="R10" s="158">
        <v>988</v>
      </c>
      <c r="S10" s="158">
        <v>525</v>
      </c>
      <c r="T10" s="158">
        <v>110</v>
      </c>
      <c r="U10" s="143"/>
    </row>
    <row r="11" spans="1:22" ht="18" x14ac:dyDescent="0.2">
      <c r="A11" s="79"/>
      <c r="B11" s="152"/>
      <c r="C11" s="143"/>
      <c r="D11" s="143"/>
      <c r="E11" s="143"/>
      <c r="F11" s="143"/>
      <c r="G11" s="143"/>
      <c r="H11" s="143"/>
      <c r="I11" s="143"/>
      <c r="J11" s="143"/>
      <c r="K11" s="143"/>
      <c r="L11" s="143"/>
      <c r="M11" s="143"/>
      <c r="N11" s="143"/>
      <c r="O11" s="155"/>
      <c r="P11" s="157">
        <v>44589</v>
      </c>
      <c r="Q11" s="145">
        <f t="shared" si="3"/>
        <v>336</v>
      </c>
      <c r="R11" s="158">
        <v>336</v>
      </c>
      <c r="S11" s="158"/>
      <c r="T11" s="158"/>
      <c r="U11" s="143"/>
    </row>
    <row r="12" spans="1:22" ht="18" x14ac:dyDescent="0.2">
      <c r="A12" s="143" t="s">
        <v>58</v>
      </c>
      <c r="B12" s="162">
        <f>B6+B8-B10</f>
        <v>0</v>
      </c>
      <c r="C12" s="143"/>
      <c r="D12" s="143"/>
      <c r="E12" s="143"/>
      <c r="F12" s="143"/>
      <c r="G12" s="143"/>
      <c r="H12" s="143"/>
      <c r="I12" s="143"/>
      <c r="J12" s="143"/>
      <c r="K12" s="143"/>
      <c r="L12" s="143"/>
      <c r="M12" s="143"/>
      <c r="N12" s="143"/>
      <c r="O12" s="155"/>
    </row>
    <row r="13" spans="1:22" ht="18" x14ac:dyDescent="0.2">
      <c r="O13" s="144"/>
      <c r="P13" s="143" t="s">
        <v>57</v>
      </c>
      <c r="Q13" s="145">
        <f>SUM(Q2:Q11)</f>
        <v>4816</v>
      </c>
      <c r="R13" s="145">
        <f>SUM(R2:R11)</f>
        <v>3509</v>
      </c>
      <c r="S13" s="145">
        <f>SUM(S2:S11)</f>
        <v>1100</v>
      </c>
      <c r="T13" s="145">
        <f>SUM(T2:T11)</f>
        <v>207</v>
      </c>
      <c r="U13" s="143"/>
      <c r="V13" s="195"/>
    </row>
    <row r="14" spans="1:22" ht="18" x14ac:dyDescent="0.2">
      <c r="A14" s="165" t="s">
        <v>71</v>
      </c>
      <c r="B14" s="143"/>
      <c r="C14" s="143"/>
      <c r="D14" s="143"/>
      <c r="E14" s="143"/>
      <c r="F14" s="143"/>
      <c r="G14" s="143"/>
      <c r="H14" s="143"/>
      <c r="I14" s="143"/>
      <c r="J14" s="143"/>
      <c r="K14" s="143"/>
      <c r="L14" s="143"/>
      <c r="M14" s="143"/>
      <c r="N14" s="143"/>
      <c r="O14" s="144"/>
      <c r="P14" s="159"/>
      <c r="Q14" s="160"/>
      <c r="R14" s="160"/>
      <c r="S14" s="160"/>
      <c r="T14" s="160"/>
      <c r="U14" s="143"/>
    </row>
    <row r="15" spans="1:22" ht="18" x14ac:dyDescent="0.2">
      <c r="A15" s="143"/>
      <c r="B15" s="143"/>
      <c r="C15" s="143"/>
      <c r="D15" s="143"/>
      <c r="E15" s="143"/>
      <c r="F15" s="143"/>
      <c r="G15" s="143"/>
      <c r="H15" s="143"/>
      <c r="I15" s="143"/>
      <c r="J15" s="143"/>
      <c r="K15" s="143"/>
      <c r="L15" s="143"/>
      <c r="M15" s="143"/>
      <c r="N15" s="143"/>
      <c r="O15" s="144"/>
      <c r="P15" s="157">
        <v>44595</v>
      </c>
      <c r="Q15" s="145">
        <f t="shared" ref="Q15:Q26" si="5">SUM(R15:T15)</f>
        <v>1392</v>
      </c>
      <c r="R15" s="145">
        <v>972</v>
      </c>
      <c r="S15" s="145">
        <v>350</v>
      </c>
      <c r="T15" s="145">
        <v>70</v>
      </c>
      <c r="U15" s="143"/>
    </row>
    <row r="16" spans="1:22" ht="18" x14ac:dyDescent="0.2">
      <c r="A16" s="143"/>
      <c r="B16" s="143"/>
      <c r="C16" s="143"/>
      <c r="D16" s="143"/>
      <c r="E16" s="143"/>
      <c r="F16" s="143"/>
      <c r="G16" s="143"/>
      <c r="H16" s="143"/>
      <c r="I16" s="143"/>
      <c r="J16" s="143"/>
      <c r="K16" s="143"/>
      <c r="L16" s="143"/>
      <c r="M16" s="143"/>
      <c r="N16" s="143"/>
      <c r="O16" s="144"/>
      <c r="P16" s="157">
        <v>44596</v>
      </c>
      <c r="Q16" s="145">
        <f t="shared" si="5"/>
        <v>1668</v>
      </c>
      <c r="R16" s="145">
        <v>1104</v>
      </c>
      <c r="S16" s="145">
        <v>450</v>
      </c>
      <c r="T16" s="145">
        <v>114</v>
      </c>
      <c r="U16" s="143"/>
    </row>
    <row r="17" spans="1:21" ht="18" x14ac:dyDescent="0.2">
      <c r="A17" s="143"/>
      <c r="B17" s="143"/>
      <c r="C17" s="143"/>
      <c r="D17" s="143"/>
      <c r="E17" s="143"/>
      <c r="F17" s="143"/>
      <c r="G17" s="143"/>
      <c r="H17" s="143"/>
      <c r="I17" s="143"/>
      <c r="J17" s="143"/>
      <c r="K17" s="143"/>
      <c r="L17" s="143"/>
      <c r="M17" s="143"/>
      <c r="N17" s="143"/>
      <c r="O17" s="144"/>
      <c r="P17" s="157">
        <v>44596</v>
      </c>
      <c r="Q17" s="145">
        <f t="shared" si="5"/>
        <v>1550</v>
      </c>
      <c r="R17" s="145">
        <v>1145</v>
      </c>
      <c r="S17" s="145">
        <v>400</v>
      </c>
      <c r="T17" s="145">
        <v>5</v>
      </c>
      <c r="U17" s="143"/>
    </row>
    <row r="18" spans="1:21" ht="18" x14ac:dyDescent="0.2">
      <c r="A18" s="143"/>
      <c r="B18" s="143"/>
      <c r="C18" s="143"/>
      <c r="D18" s="143"/>
      <c r="E18" s="143"/>
      <c r="F18" s="143"/>
      <c r="G18" s="143"/>
      <c r="H18" s="143"/>
      <c r="I18" s="143"/>
      <c r="J18" s="143"/>
      <c r="K18" s="143"/>
      <c r="L18" s="143"/>
      <c r="M18" s="143"/>
      <c r="N18" s="143"/>
      <c r="O18" s="144"/>
      <c r="P18" s="157">
        <v>44596</v>
      </c>
      <c r="Q18" s="145">
        <f t="shared" si="5"/>
        <v>1469</v>
      </c>
      <c r="R18" s="145">
        <v>1147</v>
      </c>
      <c r="S18" s="145">
        <v>225</v>
      </c>
      <c r="T18" s="145">
        <v>97</v>
      </c>
      <c r="U18" s="143"/>
    </row>
    <row r="19" spans="1:21" ht="18" x14ac:dyDescent="0.2">
      <c r="A19" s="143"/>
      <c r="B19" s="143"/>
      <c r="C19" s="143"/>
      <c r="D19" s="143"/>
      <c r="E19" s="143"/>
      <c r="F19" s="143"/>
      <c r="G19" s="143"/>
      <c r="H19" s="143"/>
      <c r="I19" s="143"/>
      <c r="J19" s="143"/>
      <c r="K19" s="143"/>
      <c r="L19" s="143"/>
      <c r="M19" s="143"/>
      <c r="N19" s="143"/>
      <c r="O19" s="144"/>
      <c r="P19" s="157">
        <v>44596</v>
      </c>
      <c r="Q19" s="145">
        <f t="shared" si="5"/>
        <v>1695</v>
      </c>
      <c r="R19" s="145">
        <v>1341</v>
      </c>
      <c r="S19" s="145">
        <v>225</v>
      </c>
      <c r="T19" s="145">
        <v>129</v>
      </c>
      <c r="U19" s="143"/>
    </row>
    <row r="20" spans="1:21" ht="18" x14ac:dyDescent="0.2">
      <c r="A20" s="143"/>
      <c r="B20" s="143"/>
      <c r="C20" s="143"/>
      <c r="D20" s="143"/>
      <c r="E20" s="143"/>
      <c r="F20" s="143"/>
      <c r="G20" s="143"/>
      <c r="H20" s="143"/>
      <c r="I20" s="143"/>
      <c r="J20" s="143"/>
      <c r="K20" s="143"/>
      <c r="L20" s="143"/>
      <c r="M20" s="143"/>
      <c r="N20" s="143"/>
      <c r="O20" s="144"/>
      <c r="P20" s="157">
        <v>44599</v>
      </c>
      <c r="Q20" s="145">
        <f t="shared" si="5"/>
        <v>1160</v>
      </c>
      <c r="R20" s="145">
        <v>969</v>
      </c>
      <c r="S20" s="145">
        <v>175</v>
      </c>
      <c r="T20" s="145">
        <v>16</v>
      </c>
      <c r="U20" s="143"/>
    </row>
    <row r="21" spans="1:21" ht="18" x14ac:dyDescent="0.2">
      <c r="A21" s="143"/>
      <c r="B21" s="143"/>
      <c r="C21" s="143"/>
      <c r="D21" s="143"/>
      <c r="E21" s="143"/>
      <c r="F21" s="143"/>
      <c r="G21" s="143"/>
      <c r="H21" s="143"/>
      <c r="I21" s="143"/>
      <c r="J21" s="143"/>
      <c r="K21" s="143"/>
      <c r="L21" s="143"/>
      <c r="M21" s="143"/>
      <c r="N21" s="143"/>
      <c r="O21" s="144"/>
      <c r="P21" s="157">
        <v>44599</v>
      </c>
      <c r="Q21" s="145">
        <f t="shared" si="5"/>
        <v>1272</v>
      </c>
      <c r="R21" s="145">
        <v>892</v>
      </c>
      <c r="S21" s="145">
        <v>175</v>
      </c>
      <c r="T21" s="145">
        <v>205</v>
      </c>
      <c r="U21" s="143"/>
    </row>
    <row r="22" spans="1:21" ht="18" x14ac:dyDescent="0.2">
      <c r="A22" s="143"/>
      <c r="B22" s="143"/>
      <c r="C22" s="143"/>
      <c r="D22" s="143"/>
      <c r="E22" s="143"/>
      <c r="F22" s="143"/>
      <c r="G22" s="143"/>
      <c r="H22" s="143"/>
      <c r="I22" s="143"/>
      <c r="J22" s="143"/>
      <c r="K22" s="143"/>
      <c r="L22" s="143"/>
      <c r="M22" s="143"/>
      <c r="N22" s="143"/>
      <c r="O22" s="144"/>
      <c r="P22" s="157">
        <v>44599</v>
      </c>
      <c r="Q22" s="145">
        <f t="shared" si="5"/>
        <v>1363</v>
      </c>
      <c r="R22" s="145">
        <v>933</v>
      </c>
      <c r="S22" s="145">
        <v>350</v>
      </c>
      <c r="T22" s="145">
        <v>80</v>
      </c>
      <c r="U22" s="143"/>
    </row>
    <row r="23" spans="1:21" ht="18" x14ac:dyDescent="0.2">
      <c r="A23" s="143"/>
      <c r="B23" s="143"/>
      <c r="C23" s="143"/>
      <c r="D23" s="143"/>
      <c r="E23" s="143"/>
      <c r="F23" s="143"/>
      <c r="G23" s="143"/>
      <c r="H23" s="143"/>
      <c r="I23" s="143"/>
      <c r="J23" s="143"/>
      <c r="K23" s="143"/>
      <c r="L23" s="143"/>
      <c r="M23" s="143"/>
      <c r="N23" s="143"/>
      <c r="O23" s="144"/>
      <c r="P23" s="157">
        <v>44601</v>
      </c>
      <c r="Q23" s="145">
        <f t="shared" si="5"/>
        <v>1787</v>
      </c>
      <c r="R23" s="145">
        <v>1086</v>
      </c>
      <c r="S23" s="145">
        <v>550</v>
      </c>
      <c r="T23" s="145">
        <v>151</v>
      </c>
      <c r="U23" s="143"/>
    </row>
    <row r="24" spans="1:21" ht="18" x14ac:dyDescent="0.2">
      <c r="A24" s="143"/>
      <c r="B24" s="143"/>
      <c r="C24" s="143"/>
      <c r="D24" s="143"/>
      <c r="E24" s="143"/>
      <c r="F24" s="143"/>
      <c r="G24" s="143"/>
      <c r="H24" s="143"/>
      <c r="I24" s="143"/>
      <c r="J24" s="143"/>
      <c r="K24" s="143"/>
      <c r="L24" s="143"/>
      <c r="M24" s="143"/>
      <c r="N24" s="143"/>
      <c r="O24" s="144"/>
      <c r="P24" s="157">
        <v>44601</v>
      </c>
      <c r="Q24" s="145">
        <f t="shared" si="5"/>
        <v>1730</v>
      </c>
      <c r="R24" s="145">
        <v>1240</v>
      </c>
      <c r="S24" s="145">
        <v>350</v>
      </c>
      <c r="T24" s="145">
        <v>140</v>
      </c>
      <c r="U24" s="143"/>
    </row>
    <row r="25" spans="1:21" ht="18" x14ac:dyDescent="0.2">
      <c r="A25" s="143"/>
      <c r="B25" s="143"/>
      <c r="C25" s="143"/>
      <c r="D25" s="143"/>
      <c r="E25" s="143"/>
      <c r="F25" s="143"/>
      <c r="G25" s="143"/>
      <c r="H25" s="143"/>
      <c r="I25" s="143"/>
      <c r="J25" s="143"/>
      <c r="K25" s="143"/>
      <c r="L25" s="143"/>
      <c r="M25" s="143"/>
      <c r="N25" s="143"/>
      <c r="O25" s="144"/>
      <c r="P25" s="157">
        <v>44600</v>
      </c>
      <c r="Q25" s="145">
        <f t="shared" si="5"/>
        <v>214</v>
      </c>
      <c r="R25" s="145">
        <v>39</v>
      </c>
      <c r="S25" s="145">
        <v>175</v>
      </c>
      <c r="T25" s="145"/>
      <c r="U25" s="143" t="s">
        <v>94</v>
      </c>
    </row>
    <row r="26" spans="1:21" ht="18" x14ac:dyDescent="0.2">
      <c r="A26" s="143"/>
      <c r="B26" s="143"/>
      <c r="C26" s="143"/>
      <c r="D26" s="143"/>
      <c r="E26" s="143"/>
      <c r="F26" s="143"/>
      <c r="G26" s="143"/>
      <c r="H26" s="143"/>
      <c r="I26" s="143"/>
      <c r="J26" s="143"/>
      <c r="K26" s="143"/>
      <c r="L26" s="143"/>
      <c r="M26" s="143"/>
      <c r="N26" s="143"/>
      <c r="O26" s="144"/>
      <c r="P26" s="157">
        <v>44599</v>
      </c>
      <c r="Q26" s="145">
        <f t="shared" si="5"/>
        <v>1206</v>
      </c>
      <c r="R26" s="145">
        <v>806</v>
      </c>
      <c r="S26" s="145">
        <v>400</v>
      </c>
      <c r="T26" s="145"/>
      <c r="U26" s="143" t="s">
        <v>94</v>
      </c>
    </row>
    <row r="27" spans="1:21" ht="18" x14ac:dyDescent="0.2">
      <c r="A27" s="143"/>
      <c r="B27" s="143"/>
      <c r="C27" s="143"/>
      <c r="D27" s="143"/>
      <c r="E27" s="143"/>
      <c r="F27" s="143"/>
      <c r="G27" s="143"/>
      <c r="H27" s="143"/>
      <c r="I27" s="143"/>
      <c r="J27" s="143"/>
      <c r="K27" s="143"/>
      <c r="L27" s="143"/>
      <c r="M27" s="143"/>
      <c r="N27" s="143"/>
      <c r="O27" s="144"/>
      <c r="P27" s="157">
        <v>44603</v>
      </c>
      <c r="Q27" s="145">
        <f>SUM(R27:T27)</f>
        <v>1035</v>
      </c>
      <c r="R27" s="145">
        <v>895</v>
      </c>
      <c r="T27" s="145">
        <v>140</v>
      </c>
      <c r="U27" s="143"/>
    </row>
    <row r="28" spans="1:21" ht="18" x14ac:dyDescent="0.2">
      <c r="A28" s="143"/>
      <c r="B28" s="143"/>
      <c r="C28" s="143"/>
      <c r="D28" s="143"/>
      <c r="E28" s="143"/>
      <c r="F28" s="143"/>
      <c r="G28" s="143"/>
      <c r="H28" s="143"/>
      <c r="I28" s="143"/>
      <c r="J28" s="143"/>
      <c r="K28" s="143"/>
      <c r="L28" s="143"/>
      <c r="M28" s="143"/>
      <c r="N28" s="143"/>
      <c r="O28" s="144"/>
      <c r="P28" s="157">
        <v>44603</v>
      </c>
      <c r="Q28" s="145">
        <f t="shared" ref="Q28:Q32" si="6">SUM(R28:T28)</f>
        <v>1226</v>
      </c>
      <c r="R28" s="145">
        <v>930</v>
      </c>
      <c r="S28" s="145">
        <v>175</v>
      </c>
      <c r="T28" s="145">
        <v>121</v>
      </c>
      <c r="U28" s="143"/>
    </row>
    <row r="29" spans="1:21" ht="18" x14ac:dyDescent="0.2">
      <c r="A29" s="143"/>
      <c r="B29" s="143"/>
      <c r="C29" s="143"/>
      <c r="D29" s="143"/>
      <c r="E29" s="143"/>
      <c r="F29" s="143"/>
      <c r="G29" s="143"/>
      <c r="H29" s="143"/>
      <c r="I29" s="143"/>
      <c r="J29" s="143"/>
      <c r="K29" s="143"/>
      <c r="L29" s="143"/>
      <c r="M29" s="143"/>
      <c r="N29" s="143"/>
      <c r="O29" s="144"/>
      <c r="P29" s="157">
        <v>44603</v>
      </c>
      <c r="Q29" s="145">
        <f t="shared" si="6"/>
        <v>1387</v>
      </c>
      <c r="R29" s="145">
        <v>1006</v>
      </c>
      <c r="S29" s="145">
        <v>225</v>
      </c>
      <c r="T29" s="145">
        <v>156</v>
      </c>
      <c r="U29" s="143"/>
    </row>
    <row r="30" spans="1:21" ht="18" x14ac:dyDescent="0.2">
      <c r="A30" s="143"/>
      <c r="B30" s="143"/>
      <c r="C30" s="143"/>
      <c r="D30" s="143"/>
      <c r="E30" s="143"/>
      <c r="F30" s="143"/>
      <c r="G30" s="143"/>
      <c r="H30" s="143"/>
      <c r="I30" s="143"/>
      <c r="J30" s="143"/>
      <c r="K30" s="143"/>
      <c r="L30" s="143"/>
      <c r="M30" s="143"/>
      <c r="N30" s="143"/>
      <c r="O30" s="144"/>
      <c r="P30" s="157">
        <v>44610</v>
      </c>
      <c r="Q30" s="145">
        <f t="shared" si="6"/>
        <v>1110</v>
      </c>
      <c r="R30" s="145">
        <v>729</v>
      </c>
      <c r="S30" s="145">
        <v>350</v>
      </c>
      <c r="T30" s="145">
        <v>31</v>
      </c>
      <c r="U30" s="143" t="s">
        <v>102</v>
      </c>
    </row>
    <row r="31" spans="1:21" ht="18" x14ac:dyDescent="0.2">
      <c r="A31" s="143"/>
      <c r="B31" s="143"/>
      <c r="C31" s="143"/>
      <c r="D31" s="143"/>
      <c r="E31" s="143"/>
      <c r="F31" s="143"/>
      <c r="G31" s="143"/>
      <c r="H31" s="143"/>
      <c r="I31" s="143"/>
      <c r="J31" s="143"/>
      <c r="K31" s="143"/>
      <c r="L31" s="143"/>
      <c r="M31" s="143"/>
      <c r="N31" s="143"/>
      <c r="O31" s="144"/>
      <c r="P31" s="157">
        <v>44614</v>
      </c>
      <c r="Q31" s="145">
        <f t="shared" si="6"/>
        <v>1588</v>
      </c>
      <c r="R31" s="145">
        <v>1190</v>
      </c>
      <c r="S31" s="145">
        <v>350</v>
      </c>
      <c r="T31" s="145">
        <v>48</v>
      </c>
      <c r="U31" s="143"/>
    </row>
    <row r="32" spans="1:21" ht="18" x14ac:dyDescent="0.2">
      <c r="A32" s="143"/>
      <c r="B32" s="143"/>
      <c r="C32" s="143"/>
      <c r="D32" s="143"/>
      <c r="E32" s="143"/>
      <c r="F32" s="143"/>
      <c r="G32" s="143"/>
      <c r="H32" s="143"/>
      <c r="I32" s="143"/>
      <c r="J32" s="143"/>
      <c r="K32" s="143"/>
      <c r="L32" s="143"/>
      <c r="M32" s="143"/>
      <c r="N32" s="143"/>
      <c r="O32" s="144"/>
      <c r="P32" s="157">
        <v>44616</v>
      </c>
      <c r="Q32" s="145">
        <f t="shared" si="6"/>
        <v>1126</v>
      </c>
      <c r="R32" s="145">
        <v>946</v>
      </c>
      <c r="S32" s="145">
        <v>175</v>
      </c>
      <c r="T32" s="145">
        <v>5</v>
      </c>
      <c r="U32" s="143"/>
    </row>
    <row r="33" spans="1:22" ht="18" x14ac:dyDescent="0.2">
      <c r="A33" s="143"/>
      <c r="B33" s="143"/>
      <c r="C33" s="143"/>
      <c r="D33" s="143"/>
      <c r="E33" s="143"/>
      <c r="F33" s="143"/>
      <c r="G33" s="143"/>
      <c r="H33" s="143"/>
      <c r="I33" s="143"/>
      <c r="J33" s="143"/>
      <c r="K33" s="143"/>
      <c r="L33" s="143"/>
      <c r="M33" s="143"/>
      <c r="N33" s="143"/>
      <c r="O33" s="144"/>
      <c r="P33" s="157"/>
      <c r="Q33" s="145"/>
      <c r="R33" s="145"/>
      <c r="S33" s="145"/>
      <c r="T33" s="145"/>
      <c r="U33" s="143"/>
    </row>
    <row r="34" spans="1:22" ht="18" x14ac:dyDescent="0.2">
      <c r="A34" s="143"/>
      <c r="B34" s="143"/>
      <c r="C34" s="143"/>
      <c r="D34" s="143"/>
      <c r="E34" s="143"/>
      <c r="F34" s="143"/>
      <c r="G34" s="143"/>
      <c r="H34" s="143"/>
      <c r="I34" s="143"/>
      <c r="J34" s="143"/>
      <c r="K34" s="143"/>
      <c r="L34" s="143"/>
      <c r="M34" s="143"/>
      <c r="N34" s="143"/>
      <c r="O34" s="144"/>
      <c r="P34" s="143" t="s">
        <v>59</v>
      </c>
      <c r="Q34" s="145">
        <f>SUM(Q15:Q33)</f>
        <v>23978</v>
      </c>
      <c r="R34" s="145">
        <f>SUM(R15:R33)</f>
        <v>17370</v>
      </c>
      <c r="S34" s="145">
        <f>SUM(S15:S33)</f>
        <v>5100</v>
      </c>
      <c r="T34" s="145">
        <f>SUM(T15:T33)</f>
        <v>1508</v>
      </c>
      <c r="U34" s="143"/>
      <c r="V34" s="195"/>
    </row>
    <row r="35" spans="1:22" ht="18" x14ac:dyDescent="0.2">
      <c r="A35" s="143"/>
      <c r="B35" s="143"/>
      <c r="C35" s="143"/>
      <c r="D35" s="143"/>
      <c r="E35" s="143"/>
      <c r="F35" s="143"/>
      <c r="G35" s="143"/>
      <c r="H35" s="143"/>
      <c r="I35" s="143"/>
      <c r="J35" s="143"/>
      <c r="K35" s="143"/>
      <c r="L35" s="143"/>
      <c r="M35" s="143"/>
      <c r="N35" s="143"/>
      <c r="O35" s="144"/>
      <c r="P35" s="159"/>
      <c r="Q35" s="160"/>
      <c r="R35" s="160"/>
      <c r="S35" s="160"/>
      <c r="T35" s="160"/>
      <c r="U35" s="143"/>
    </row>
    <row r="36" spans="1:22" ht="18" x14ac:dyDescent="0.2">
      <c r="A36" s="143"/>
      <c r="B36" s="143"/>
      <c r="C36" s="143"/>
      <c r="D36" s="143"/>
      <c r="E36" s="143"/>
      <c r="F36" s="143"/>
      <c r="G36" s="143"/>
      <c r="H36" s="143"/>
      <c r="I36" s="143"/>
      <c r="J36" s="143"/>
      <c r="K36" s="143"/>
      <c r="L36" s="143"/>
      <c r="M36" s="143"/>
      <c r="N36" s="143"/>
      <c r="O36" s="144"/>
      <c r="P36" s="157">
        <v>44622</v>
      </c>
      <c r="Q36" s="145">
        <f>SUM(R36:T36)</f>
        <v>413</v>
      </c>
      <c r="R36" s="145">
        <v>238</v>
      </c>
      <c r="S36" s="145">
        <v>175</v>
      </c>
      <c r="T36" s="145"/>
      <c r="U36" s="143"/>
    </row>
    <row r="37" spans="1:22" ht="18" x14ac:dyDescent="0.2">
      <c r="A37" s="143"/>
      <c r="B37" s="143"/>
      <c r="C37" s="143"/>
      <c r="D37" s="143"/>
      <c r="E37" s="143"/>
      <c r="F37" s="143"/>
      <c r="G37" s="143"/>
      <c r="H37" s="143"/>
      <c r="I37" s="143"/>
      <c r="J37" s="143"/>
      <c r="K37" s="143"/>
      <c r="L37" s="143"/>
      <c r="M37" s="143"/>
      <c r="N37" s="143"/>
      <c r="O37" s="144"/>
      <c r="P37" s="157">
        <v>44624</v>
      </c>
      <c r="Q37" s="145">
        <f t="shared" ref="Q37:Q43" si="7">SUM(R37:T37)</f>
        <v>659</v>
      </c>
      <c r="R37" s="145">
        <v>259</v>
      </c>
      <c r="S37" s="145">
        <v>400</v>
      </c>
      <c r="T37" s="145"/>
      <c r="U37" s="143"/>
    </row>
    <row r="38" spans="1:22" ht="18" x14ac:dyDescent="0.2">
      <c r="A38" s="143"/>
      <c r="B38" s="143"/>
      <c r="C38" s="143"/>
      <c r="D38" s="143"/>
      <c r="E38" s="143"/>
      <c r="F38" s="143"/>
      <c r="G38" s="143"/>
      <c r="H38" s="143"/>
      <c r="I38" s="143"/>
      <c r="J38" s="143"/>
      <c r="K38" s="143"/>
      <c r="L38" s="143"/>
      <c r="M38" s="143"/>
      <c r="N38" s="143"/>
      <c r="O38" s="144"/>
      <c r="P38" s="157">
        <v>44624</v>
      </c>
      <c r="Q38" s="145">
        <f t="shared" si="7"/>
        <v>676</v>
      </c>
      <c r="R38" s="145">
        <v>400</v>
      </c>
      <c r="S38" s="145">
        <v>276</v>
      </c>
      <c r="T38" s="145"/>
      <c r="U38" s="143" t="s">
        <v>94</v>
      </c>
    </row>
    <row r="39" spans="1:22" ht="18" x14ac:dyDescent="0.2">
      <c r="A39" s="143"/>
      <c r="B39" s="143"/>
      <c r="C39" s="143"/>
      <c r="D39" s="143"/>
      <c r="E39" s="143"/>
      <c r="F39" s="143"/>
      <c r="G39" s="143"/>
      <c r="H39" s="143"/>
      <c r="I39" s="143"/>
      <c r="J39" s="143"/>
      <c r="K39" s="143"/>
      <c r="L39" s="143"/>
      <c r="M39" s="143"/>
      <c r="N39" s="143"/>
      <c r="O39" s="144"/>
      <c r="P39" s="157">
        <v>44628</v>
      </c>
      <c r="Q39" s="145">
        <f t="shared" si="7"/>
        <v>903</v>
      </c>
      <c r="R39" s="145">
        <v>357</v>
      </c>
      <c r="S39" s="145">
        <v>525</v>
      </c>
      <c r="T39" s="145">
        <v>21</v>
      </c>
      <c r="U39" s="143"/>
    </row>
    <row r="40" spans="1:22" ht="18" x14ac:dyDescent="0.2">
      <c r="A40" s="143"/>
      <c r="B40" s="143"/>
      <c r="C40" s="143"/>
      <c r="D40" s="143"/>
      <c r="E40" s="143"/>
      <c r="F40" s="143"/>
      <c r="G40" s="143"/>
      <c r="H40" s="143"/>
      <c r="I40" s="143"/>
      <c r="J40" s="143"/>
      <c r="K40" s="143"/>
      <c r="L40" s="143"/>
      <c r="M40" s="143"/>
      <c r="N40" s="143"/>
      <c r="O40" s="144"/>
      <c r="P40" s="157">
        <v>44629</v>
      </c>
      <c r="Q40" s="145">
        <f t="shared" si="7"/>
        <v>98</v>
      </c>
      <c r="R40" s="145">
        <v>98</v>
      </c>
      <c r="S40" s="145"/>
      <c r="T40" s="145"/>
      <c r="U40" s="143" t="s">
        <v>94</v>
      </c>
    </row>
    <row r="41" spans="1:22" ht="18" x14ac:dyDescent="0.2">
      <c r="A41" s="143"/>
      <c r="B41" s="143"/>
      <c r="C41" s="143"/>
      <c r="D41" s="143"/>
      <c r="E41" s="143"/>
      <c r="F41" s="143"/>
      <c r="G41" s="143"/>
      <c r="H41" s="143"/>
      <c r="I41" s="143"/>
      <c r="J41" s="143"/>
      <c r="K41" s="143"/>
      <c r="L41" s="143"/>
      <c r="M41" s="143"/>
      <c r="N41" s="143"/>
      <c r="O41" s="144"/>
      <c r="P41" s="157">
        <v>44631</v>
      </c>
      <c r="Q41" s="145">
        <f t="shared" si="7"/>
        <v>647</v>
      </c>
      <c r="R41" s="145">
        <v>472</v>
      </c>
      <c r="S41" s="145">
        <v>175</v>
      </c>
      <c r="T41" s="145"/>
      <c r="U41" s="143"/>
    </row>
    <row r="42" spans="1:22" ht="18" x14ac:dyDescent="0.2">
      <c r="A42" s="143"/>
      <c r="B42" s="143"/>
      <c r="C42" s="143"/>
      <c r="D42" s="143"/>
      <c r="E42" s="143"/>
      <c r="F42" s="143"/>
      <c r="G42" s="143"/>
      <c r="H42" s="143"/>
      <c r="I42" s="143"/>
      <c r="J42" s="143"/>
      <c r="K42" s="143"/>
      <c r="L42" s="143"/>
      <c r="M42" s="143"/>
      <c r="N42" s="143"/>
      <c r="O42" s="144"/>
      <c r="P42" s="157">
        <v>44649</v>
      </c>
      <c r="Q42" s="145">
        <f t="shared" si="7"/>
        <v>751</v>
      </c>
      <c r="R42" s="145">
        <v>551</v>
      </c>
      <c r="S42" s="145">
        <v>175</v>
      </c>
      <c r="T42" s="145">
        <v>25</v>
      </c>
      <c r="U42" s="143"/>
    </row>
    <row r="43" spans="1:22" ht="18" x14ac:dyDescent="0.2">
      <c r="A43" s="143"/>
      <c r="B43" s="143"/>
      <c r="C43" s="143"/>
      <c r="D43" s="143"/>
      <c r="E43" s="143"/>
      <c r="F43" s="143"/>
      <c r="G43" s="143"/>
      <c r="H43" s="143"/>
      <c r="I43" s="143"/>
      <c r="J43" s="143"/>
      <c r="K43" s="143"/>
      <c r="L43" s="143"/>
      <c r="M43" s="143"/>
      <c r="N43" s="143"/>
      <c r="O43" s="144"/>
      <c r="P43" s="157">
        <v>44650</v>
      </c>
      <c r="Q43" s="145">
        <f t="shared" si="7"/>
        <v>460</v>
      </c>
      <c r="R43" s="145">
        <v>60</v>
      </c>
      <c r="S43" s="145">
        <v>400</v>
      </c>
      <c r="T43" s="145"/>
      <c r="U43" s="143"/>
    </row>
    <row r="44" spans="1:22" ht="18" x14ac:dyDescent="0.2">
      <c r="A44" s="143"/>
      <c r="B44" s="143"/>
      <c r="C44" s="143"/>
      <c r="D44" s="143"/>
      <c r="E44" s="143"/>
      <c r="F44" s="143"/>
      <c r="G44" s="143"/>
      <c r="H44" s="143"/>
      <c r="I44" s="143"/>
      <c r="J44" s="143"/>
      <c r="K44" s="143"/>
      <c r="L44" s="143"/>
      <c r="M44" s="143"/>
      <c r="N44" s="143"/>
      <c r="O44" s="144"/>
      <c r="P44" s="157"/>
      <c r="Q44" s="145"/>
      <c r="R44" s="145"/>
      <c r="S44" s="145"/>
      <c r="T44" s="145"/>
      <c r="U44" s="143"/>
    </row>
    <row r="45" spans="1:22" ht="18" x14ac:dyDescent="0.2">
      <c r="A45" s="143"/>
      <c r="B45" s="143"/>
      <c r="C45" s="143"/>
      <c r="D45" s="143"/>
      <c r="E45" s="143"/>
      <c r="F45" s="143"/>
      <c r="G45" s="143"/>
      <c r="H45" s="143"/>
      <c r="I45" s="143"/>
      <c r="J45" s="143"/>
      <c r="K45" s="143"/>
      <c r="L45" s="143"/>
      <c r="M45" s="143"/>
      <c r="N45" s="143"/>
      <c r="O45" s="144"/>
      <c r="P45" s="143" t="s">
        <v>60</v>
      </c>
      <c r="Q45" s="145">
        <f>SUM(Q36:Q44)</f>
        <v>4607</v>
      </c>
      <c r="R45" s="145">
        <f>SUM(R36:R44)</f>
        <v>2435</v>
      </c>
      <c r="S45" s="145">
        <f>SUM(S36:S44)</f>
        <v>2126</v>
      </c>
      <c r="T45" s="145">
        <f>SUM(T36:T44)</f>
        <v>46</v>
      </c>
      <c r="U45" s="143"/>
    </row>
    <row r="46" spans="1:22" ht="18" x14ac:dyDescent="0.2">
      <c r="A46" s="143"/>
      <c r="B46" s="143"/>
      <c r="C46" s="143"/>
      <c r="D46" s="143"/>
      <c r="E46" s="143"/>
      <c r="F46" s="143"/>
      <c r="G46" s="143"/>
      <c r="H46" s="143"/>
      <c r="I46" s="143"/>
      <c r="J46" s="143"/>
      <c r="K46" s="143"/>
      <c r="L46" s="143"/>
      <c r="M46" s="143"/>
      <c r="N46" s="143"/>
      <c r="O46" s="144"/>
      <c r="P46" s="159"/>
      <c r="Q46" s="160"/>
      <c r="R46" s="160"/>
      <c r="S46" s="160"/>
      <c r="T46" s="160"/>
      <c r="U46" s="143"/>
    </row>
    <row r="47" spans="1:22" ht="18" x14ac:dyDescent="0.2">
      <c r="A47" s="143"/>
      <c r="B47" s="143"/>
      <c r="C47" s="143"/>
      <c r="D47" s="143"/>
      <c r="E47" s="143"/>
      <c r="F47" s="143"/>
      <c r="G47" s="143"/>
      <c r="H47" s="143"/>
      <c r="I47" s="143"/>
      <c r="J47" s="143"/>
      <c r="K47" s="143"/>
      <c r="L47" s="143"/>
      <c r="M47" s="143"/>
      <c r="N47" s="143"/>
      <c r="O47" s="144"/>
      <c r="P47" s="157">
        <v>44659</v>
      </c>
      <c r="Q47" s="145">
        <f>SUM(R47:T47)</f>
        <v>59</v>
      </c>
      <c r="R47" s="145">
        <v>59</v>
      </c>
      <c r="S47" s="145"/>
      <c r="T47" s="145"/>
      <c r="U47" s="143"/>
    </row>
    <row r="48" spans="1:22" ht="18" x14ac:dyDescent="0.2">
      <c r="A48" s="143"/>
      <c r="B48" s="143"/>
      <c r="C48" s="143"/>
      <c r="D48" s="143"/>
      <c r="E48" s="143"/>
      <c r="F48" s="143"/>
      <c r="G48" s="143"/>
      <c r="H48" s="143"/>
      <c r="I48" s="143"/>
      <c r="J48" s="143"/>
      <c r="K48" s="143"/>
      <c r="L48" s="143"/>
      <c r="M48" s="143"/>
      <c r="N48" s="143"/>
      <c r="O48" s="144"/>
      <c r="P48" s="157">
        <v>44663</v>
      </c>
      <c r="Q48" s="145">
        <f t="shared" ref="Q48:Q53" si="8">SUM(R48:T48)</f>
        <v>60</v>
      </c>
      <c r="R48" s="145">
        <v>60</v>
      </c>
      <c r="S48" s="145"/>
      <c r="T48" s="145"/>
      <c r="U48" s="143"/>
    </row>
    <row r="49" spans="1:21" ht="18" x14ac:dyDescent="0.2">
      <c r="A49" s="143"/>
      <c r="B49" s="143"/>
      <c r="C49" s="143"/>
      <c r="D49" s="143"/>
      <c r="E49" s="143"/>
      <c r="F49" s="143"/>
      <c r="G49" s="143"/>
      <c r="H49" s="143"/>
      <c r="I49" s="143"/>
      <c r="J49" s="143"/>
      <c r="K49" s="143"/>
      <c r="L49" s="143"/>
      <c r="M49" s="143"/>
      <c r="N49" s="143"/>
      <c r="O49" s="144"/>
      <c r="P49" s="157">
        <v>44663</v>
      </c>
      <c r="Q49" s="145">
        <f t="shared" si="8"/>
        <v>98</v>
      </c>
      <c r="R49" s="145">
        <v>98</v>
      </c>
      <c r="S49" s="145"/>
      <c r="T49" s="145"/>
      <c r="U49" s="143"/>
    </row>
    <row r="50" spans="1:21" ht="18" x14ac:dyDescent="0.2">
      <c r="A50" s="143"/>
      <c r="B50" s="143"/>
      <c r="C50" s="143"/>
      <c r="D50" s="143"/>
      <c r="E50" s="143"/>
      <c r="F50" s="143"/>
      <c r="G50" s="143"/>
      <c r="H50" s="143"/>
      <c r="I50" s="143"/>
      <c r="J50" s="143"/>
      <c r="K50" s="143"/>
      <c r="L50" s="143"/>
      <c r="M50" s="143"/>
      <c r="N50" s="143"/>
      <c r="O50" s="144"/>
      <c r="P50" s="157">
        <v>44669</v>
      </c>
      <c r="Q50" s="145">
        <f t="shared" si="8"/>
        <v>138</v>
      </c>
      <c r="R50" s="145">
        <v>138</v>
      </c>
      <c r="S50" s="145"/>
      <c r="T50" s="145"/>
      <c r="U50" s="143"/>
    </row>
    <row r="51" spans="1:21" ht="18" x14ac:dyDescent="0.2">
      <c r="A51" s="143"/>
      <c r="B51" s="143"/>
      <c r="C51" s="143"/>
      <c r="D51" s="143"/>
      <c r="E51" s="143"/>
      <c r="F51" s="143"/>
      <c r="G51" s="143"/>
      <c r="H51" s="143"/>
      <c r="I51" s="143"/>
      <c r="J51" s="143"/>
      <c r="K51" s="143"/>
      <c r="L51" s="143"/>
      <c r="M51" s="143"/>
      <c r="N51" s="143"/>
      <c r="O51" s="144"/>
      <c r="P51" s="157">
        <v>44669</v>
      </c>
      <c r="Q51" s="145">
        <f t="shared" si="8"/>
        <v>59</v>
      </c>
      <c r="R51" s="145">
        <v>59</v>
      </c>
      <c r="S51" s="145"/>
      <c r="T51" s="145"/>
      <c r="U51" s="143"/>
    </row>
    <row r="52" spans="1:21" ht="18" x14ac:dyDescent="0.2">
      <c r="A52" s="143"/>
      <c r="B52" s="143"/>
      <c r="C52" s="143"/>
      <c r="D52" s="143"/>
      <c r="E52" s="143"/>
      <c r="F52" s="143"/>
      <c r="G52" s="143"/>
      <c r="H52" s="143"/>
      <c r="I52" s="143"/>
      <c r="J52" s="143"/>
      <c r="K52" s="143"/>
      <c r="L52" s="143"/>
      <c r="M52" s="143"/>
      <c r="N52" s="143"/>
      <c r="O52" s="144"/>
      <c r="P52" s="157">
        <v>44673</v>
      </c>
      <c r="Q52" s="145">
        <f t="shared" si="8"/>
        <v>99</v>
      </c>
      <c r="R52" s="145">
        <v>99</v>
      </c>
      <c r="S52" s="145"/>
      <c r="T52" s="145"/>
      <c r="U52" s="143"/>
    </row>
    <row r="53" spans="1:21" ht="18" x14ac:dyDescent="0.2">
      <c r="A53" s="143"/>
      <c r="B53" s="143"/>
      <c r="C53" s="143"/>
      <c r="D53" s="143"/>
      <c r="E53" s="143"/>
      <c r="F53" s="143"/>
      <c r="G53" s="143"/>
      <c r="H53" s="143"/>
      <c r="I53" s="143"/>
      <c r="J53" s="143"/>
      <c r="K53" s="143"/>
      <c r="L53" s="143"/>
      <c r="M53" s="143"/>
      <c r="N53" s="143"/>
      <c r="O53" s="144"/>
      <c r="P53" s="157">
        <v>44673</v>
      </c>
      <c r="Q53" s="145">
        <f t="shared" si="8"/>
        <v>20</v>
      </c>
      <c r="R53" s="145">
        <v>20</v>
      </c>
      <c r="S53" s="145"/>
      <c r="T53" s="145"/>
      <c r="U53" s="143"/>
    </row>
    <row r="54" spans="1:21" ht="18" x14ac:dyDescent="0.2">
      <c r="A54" s="143"/>
      <c r="B54" s="143"/>
      <c r="C54" s="143"/>
      <c r="D54" s="143"/>
      <c r="E54" s="143"/>
      <c r="F54" s="143"/>
      <c r="G54" s="143"/>
      <c r="H54" s="143"/>
      <c r="I54" s="143"/>
      <c r="J54" s="143"/>
      <c r="K54" s="143"/>
      <c r="L54" s="143"/>
      <c r="M54" s="143"/>
      <c r="N54" s="143"/>
      <c r="O54" s="144"/>
      <c r="P54" s="157">
        <v>44678</v>
      </c>
      <c r="Q54" s="145">
        <f t="shared" ref="Q54" si="9">SUM(R54:T54)</f>
        <v>440</v>
      </c>
      <c r="R54" s="145">
        <v>215</v>
      </c>
      <c r="S54" s="145">
        <v>225</v>
      </c>
      <c r="T54" s="145"/>
      <c r="U54" s="143"/>
    </row>
    <row r="55" spans="1:21" ht="18" x14ac:dyDescent="0.2">
      <c r="A55" s="143"/>
      <c r="B55" s="143"/>
      <c r="C55" s="143"/>
      <c r="D55" s="143"/>
      <c r="E55" s="143"/>
      <c r="F55" s="143"/>
      <c r="G55" s="143"/>
      <c r="H55" s="143"/>
      <c r="I55" s="143"/>
      <c r="J55" s="143"/>
      <c r="K55" s="143"/>
      <c r="L55" s="143"/>
      <c r="M55" s="143"/>
      <c r="N55" s="143"/>
      <c r="O55" s="144"/>
      <c r="P55" s="157"/>
      <c r="Q55" s="145"/>
      <c r="R55" s="145"/>
      <c r="S55" s="145"/>
      <c r="T55" s="145"/>
      <c r="U55" s="143"/>
    </row>
    <row r="56" spans="1:21" ht="18" x14ac:dyDescent="0.2">
      <c r="A56" s="143"/>
      <c r="B56" s="143"/>
      <c r="C56" s="143"/>
      <c r="D56" s="143"/>
      <c r="E56" s="143"/>
      <c r="F56" s="143"/>
      <c r="G56" s="143"/>
      <c r="H56" s="143"/>
      <c r="I56" s="143"/>
      <c r="J56" s="143"/>
      <c r="K56" s="143"/>
      <c r="L56" s="143"/>
      <c r="M56" s="143"/>
      <c r="N56" s="143"/>
      <c r="O56" s="144"/>
      <c r="P56" s="143" t="s">
        <v>61</v>
      </c>
      <c r="Q56" s="145">
        <f>SUM(Q47:Q55)</f>
        <v>973</v>
      </c>
      <c r="R56" s="145">
        <f>SUM(R47:R55)</f>
        <v>748</v>
      </c>
      <c r="S56" s="145">
        <f>SUM(S47:S55)</f>
        <v>225</v>
      </c>
      <c r="T56" s="145">
        <f>SUM(T47:T55)</f>
        <v>0</v>
      </c>
      <c r="U56" s="143"/>
    </row>
    <row r="57" spans="1:21" ht="18" x14ac:dyDescent="0.2">
      <c r="A57" s="143"/>
      <c r="B57" s="143"/>
      <c r="C57" s="143"/>
      <c r="D57" s="143"/>
      <c r="E57" s="143"/>
      <c r="F57" s="143"/>
      <c r="G57" s="143"/>
      <c r="H57" s="143"/>
      <c r="I57" s="143"/>
      <c r="J57" s="143"/>
      <c r="K57" s="143"/>
      <c r="L57" s="143"/>
      <c r="M57" s="143"/>
      <c r="N57" s="143"/>
      <c r="O57" s="144"/>
      <c r="P57" s="159"/>
      <c r="Q57" s="160"/>
      <c r="R57" s="160"/>
      <c r="S57" s="160"/>
      <c r="T57" s="160"/>
      <c r="U57" s="143"/>
    </row>
    <row r="58" spans="1:21" ht="18" x14ac:dyDescent="0.2">
      <c r="A58" s="143"/>
      <c r="B58" s="143"/>
      <c r="C58" s="143"/>
      <c r="D58" s="143"/>
      <c r="E58" s="143"/>
      <c r="F58" s="143"/>
      <c r="G58" s="143"/>
      <c r="H58" s="143"/>
      <c r="I58" s="143"/>
      <c r="J58" s="143"/>
      <c r="K58" s="143"/>
      <c r="L58" s="143"/>
      <c r="M58" s="143"/>
      <c r="N58" s="143"/>
      <c r="O58" s="144"/>
      <c r="P58" s="157">
        <v>44684</v>
      </c>
      <c r="Q58" s="145">
        <f t="shared" ref="Q58:Q60" si="10">SUM(R58:T58)</f>
        <v>118</v>
      </c>
      <c r="R58" s="145">
        <v>118</v>
      </c>
      <c r="S58" s="145"/>
      <c r="T58" s="145"/>
      <c r="U58" s="143"/>
    </row>
    <row r="59" spans="1:21" ht="18" x14ac:dyDescent="0.2">
      <c r="A59" s="143"/>
      <c r="B59" s="143"/>
      <c r="C59" s="143"/>
      <c r="D59" s="143"/>
      <c r="E59" s="143"/>
      <c r="F59" s="143"/>
      <c r="G59" s="143"/>
      <c r="H59" s="143"/>
      <c r="I59" s="143"/>
      <c r="J59" s="143"/>
      <c r="K59" s="143"/>
      <c r="L59" s="143"/>
      <c r="M59" s="143"/>
      <c r="N59" s="143"/>
      <c r="O59" s="144"/>
      <c r="P59" s="157">
        <v>44693</v>
      </c>
      <c r="Q59" s="145">
        <f t="shared" si="10"/>
        <v>78</v>
      </c>
      <c r="R59" s="145">
        <v>78</v>
      </c>
      <c r="S59" s="145"/>
      <c r="T59" s="145"/>
      <c r="U59" s="143"/>
    </row>
    <row r="60" spans="1:21" ht="18" x14ac:dyDescent="0.2">
      <c r="A60" s="143"/>
      <c r="B60" s="143"/>
      <c r="C60" s="143"/>
      <c r="D60" s="143"/>
      <c r="E60" s="143"/>
      <c r="F60" s="143"/>
      <c r="G60" s="143"/>
      <c r="H60" s="143"/>
      <c r="I60" s="143"/>
      <c r="J60" s="143"/>
      <c r="K60" s="143"/>
      <c r="L60" s="143"/>
      <c r="M60" s="143"/>
      <c r="N60" s="143"/>
      <c r="O60" s="144"/>
      <c r="P60" s="157">
        <v>44692</v>
      </c>
      <c r="Q60" s="145">
        <f t="shared" si="10"/>
        <v>58</v>
      </c>
      <c r="R60" s="145">
        <v>58</v>
      </c>
      <c r="S60" s="145"/>
      <c r="T60" s="145"/>
      <c r="U60" s="143" t="s">
        <v>94</v>
      </c>
    </row>
    <row r="61" spans="1:21" ht="18" x14ac:dyDescent="0.2">
      <c r="A61" s="143"/>
      <c r="B61" s="143"/>
      <c r="C61" s="143"/>
      <c r="D61" s="143"/>
      <c r="E61" s="143"/>
      <c r="F61" s="143"/>
      <c r="G61" s="143"/>
      <c r="H61" s="143"/>
      <c r="I61" s="143"/>
      <c r="J61" s="143"/>
      <c r="K61" s="143"/>
      <c r="L61" s="143"/>
      <c r="M61" s="143"/>
      <c r="N61" s="143"/>
      <c r="O61" s="144"/>
      <c r="P61" s="157"/>
      <c r="Q61" s="145"/>
      <c r="R61" s="145"/>
      <c r="S61" s="145"/>
      <c r="T61" s="145"/>
      <c r="U61" s="143"/>
    </row>
    <row r="62" spans="1:21" ht="18" x14ac:dyDescent="0.2">
      <c r="A62" s="143"/>
      <c r="B62" s="143"/>
      <c r="C62" s="143"/>
      <c r="D62" s="143"/>
      <c r="E62" s="143"/>
      <c r="F62" s="143"/>
      <c r="G62" s="143"/>
      <c r="H62" s="143"/>
      <c r="I62" s="143"/>
      <c r="J62" s="143"/>
      <c r="K62" s="143"/>
      <c r="L62" s="143"/>
      <c r="M62" s="143"/>
      <c r="N62" s="143"/>
      <c r="O62" s="144"/>
      <c r="P62" s="143" t="s">
        <v>62</v>
      </c>
      <c r="Q62" s="145">
        <f>SUM(Q58:Q61)</f>
        <v>254</v>
      </c>
      <c r="R62" s="145">
        <f>SUM(R58:R61)</f>
        <v>254</v>
      </c>
      <c r="S62" s="145">
        <f>SUM(S58:S61)</f>
        <v>0</v>
      </c>
      <c r="T62" s="145">
        <f>SUM(T58:T61)</f>
        <v>0</v>
      </c>
      <c r="U62" s="143"/>
    </row>
    <row r="63" spans="1:21" ht="18" x14ac:dyDescent="0.2">
      <c r="A63" s="143"/>
      <c r="B63" s="143"/>
      <c r="C63" s="143"/>
      <c r="D63" s="143"/>
      <c r="E63" s="143"/>
      <c r="F63" s="143"/>
      <c r="G63" s="143"/>
      <c r="H63" s="143"/>
      <c r="I63" s="143"/>
      <c r="J63" s="143"/>
      <c r="K63" s="143"/>
      <c r="L63" s="143"/>
      <c r="M63" s="143"/>
      <c r="N63" s="143"/>
      <c r="O63" s="144"/>
      <c r="P63" s="143" t="s">
        <v>70</v>
      </c>
      <c r="Q63" s="164">
        <f>SUM(R62:T62)-Q62</f>
        <v>0</v>
      </c>
      <c r="R63" s="164">
        <f>Q62-G10</f>
        <v>0</v>
      </c>
      <c r="S63" s="145"/>
      <c r="T63" s="145"/>
      <c r="U63" s="143"/>
    </row>
    <row r="64" spans="1:21" ht="18" x14ac:dyDescent="0.2">
      <c r="A64" s="143"/>
      <c r="B64" s="143"/>
      <c r="C64" s="143"/>
      <c r="D64" s="143"/>
      <c r="E64" s="143"/>
      <c r="F64" s="143"/>
      <c r="G64" s="143"/>
      <c r="H64" s="143"/>
      <c r="I64" s="143"/>
      <c r="J64" s="143"/>
      <c r="K64" s="143"/>
      <c r="L64" s="143"/>
      <c r="M64" s="143"/>
      <c r="N64" s="143"/>
      <c r="O64" s="144"/>
      <c r="P64" s="159"/>
      <c r="Q64" s="160"/>
      <c r="R64" s="160"/>
      <c r="S64" s="160"/>
      <c r="T64" s="160"/>
      <c r="U64" s="143"/>
    </row>
    <row r="65" spans="1:21" ht="18" x14ac:dyDescent="0.2">
      <c r="A65" s="143"/>
      <c r="B65" s="143"/>
      <c r="C65" s="143"/>
      <c r="D65" s="143"/>
      <c r="E65" s="143"/>
      <c r="F65" s="143"/>
      <c r="G65" s="143"/>
      <c r="H65" s="143"/>
      <c r="I65" s="143"/>
      <c r="J65" s="143"/>
      <c r="K65" s="143"/>
      <c r="L65" s="143"/>
      <c r="M65" s="143"/>
      <c r="N65" s="143"/>
      <c r="O65" s="144"/>
      <c r="P65" s="157">
        <v>44718</v>
      </c>
      <c r="Q65" s="145">
        <f>SUM(R65:T65)</f>
        <v>371</v>
      </c>
      <c r="R65" s="145">
        <v>196</v>
      </c>
      <c r="S65" s="145">
        <v>175</v>
      </c>
      <c r="T65" s="145"/>
      <c r="U65" s="143"/>
    </row>
    <row r="66" spans="1:21" ht="18" x14ac:dyDescent="0.2">
      <c r="A66" s="143"/>
      <c r="B66" s="143"/>
      <c r="C66" s="143"/>
      <c r="D66" s="143"/>
      <c r="E66" s="143"/>
      <c r="F66" s="143"/>
      <c r="G66" s="143"/>
      <c r="H66" s="143"/>
      <c r="I66" s="143"/>
      <c r="J66" s="143"/>
      <c r="K66" s="143"/>
      <c r="L66" s="143"/>
      <c r="M66" s="143"/>
      <c r="N66" s="143"/>
      <c r="O66" s="144"/>
      <c r="P66" s="157">
        <v>44719</v>
      </c>
      <c r="Q66" s="145">
        <f t="shared" ref="Q66" si="11">SUM(R66:T66)</f>
        <v>665</v>
      </c>
      <c r="R66" s="145">
        <v>40</v>
      </c>
      <c r="S66" s="145">
        <v>625</v>
      </c>
      <c r="T66" s="145"/>
      <c r="U66" s="143" t="s">
        <v>94</v>
      </c>
    </row>
    <row r="67" spans="1:21" ht="18" x14ac:dyDescent="0.2">
      <c r="A67" s="143"/>
      <c r="B67" s="143"/>
      <c r="C67" s="143"/>
      <c r="D67" s="143"/>
      <c r="E67" s="143"/>
      <c r="F67" s="143"/>
      <c r="G67" s="143"/>
      <c r="H67" s="143"/>
      <c r="I67" s="143"/>
      <c r="J67" s="143"/>
      <c r="K67" s="143"/>
      <c r="L67" s="143"/>
      <c r="M67" s="143"/>
      <c r="N67" s="143"/>
      <c r="O67" s="144"/>
      <c r="P67" s="157">
        <v>44722</v>
      </c>
      <c r="Q67" s="145">
        <f>SUM(R67:T67)</f>
        <v>1474</v>
      </c>
      <c r="R67" s="145">
        <v>785</v>
      </c>
      <c r="S67" s="145">
        <v>350</v>
      </c>
      <c r="T67" s="145">
        <v>339</v>
      </c>
      <c r="U67" s="163" t="s">
        <v>114</v>
      </c>
    </row>
    <row r="68" spans="1:21" ht="18" x14ac:dyDescent="0.2">
      <c r="A68" s="143"/>
      <c r="B68" s="143"/>
      <c r="C68" s="143"/>
      <c r="D68" s="143"/>
      <c r="E68" s="143"/>
      <c r="F68" s="143"/>
      <c r="G68" s="143"/>
      <c r="H68" s="143"/>
      <c r="I68" s="143"/>
      <c r="J68" s="143"/>
      <c r="K68" s="143"/>
      <c r="L68" s="143"/>
      <c r="M68" s="143"/>
      <c r="N68" s="143"/>
      <c r="O68" s="144"/>
      <c r="P68" s="157">
        <v>44728</v>
      </c>
      <c r="Q68" s="145">
        <f t="shared" ref="Q68" si="12">SUM(R68:T68)</f>
        <v>1366</v>
      </c>
      <c r="R68" s="145">
        <v>1180</v>
      </c>
      <c r="S68" s="145">
        <v>175</v>
      </c>
      <c r="T68" s="145">
        <v>11</v>
      </c>
      <c r="U68" s="143" t="s">
        <v>113</v>
      </c>
    </row>
    <row r="69" spans="1:21" ht="18" x14ac:dyDescent="0.2">
      <c r="A69" s="143"/>
      <c r="B69" s="143"/>
      <c r="C69" s="143"/>
      <c r="D69" s="143"/>
      <c r="E69" s="143"/>
      <c r="F69" s="143"/>
      <c r="G69" s="143"/>
      <c r="H69" s="143"/>
      <c r="I69" s="143"/>
      <c r="J69" s="143"/>
      <c r="K69" s="143"/>
      <c r="L69" s="143"/>
      <c r="M69" s="143"/>
      <c r="N69" s="143"/>
      <c r="O69" s="144"/>
      <c r="P69" s="157">
        <v>44735</v>
      </c>
      <c r="Q69" s="145">
        <f t="shared" ref="Q69" si="13">SUM(R69:T69)</f>
        <v>431</v>
      </c>
      <c r="R69" s="145">
        <v>431</v>
      </c>
      <c r="S69" s="145"/>
      <c r="T69" s="145"/>
      <c r="U69" s="143"/>
    </row>
    <row r="70" spans="1:21" ht="18" x14ac:dyDescent="0.2">
      <c r="A70" s="143"/>
      <c r="B70" s="143"/>
      <c r="C70" s="143"/>
      <c r="D70" s="143"/>
      <c r="E70" s="143"/>
      <c r="F70" s="143"/>
      <c r="G70" s="143"/>
      <c r="H70" s="143"/>
      <c r="I70" s="143"/>
      <c r="J70" s="143"/>
      <c r="K70" s="143"/>
      <c r="L70" s="143"/>
      <c r="M70" s="143"/>
      <c r="N70" s="143"/>
      <c r="O70" s="144"/>
      <c r="P70" s="157"/>
      <c r="Q70" s="145"/>
      <c r="R70" s="145"/>
      <c r="S70" s="145"/>
      <c r="T70" s="145"/>
      <c r="U70" s="143"/>
    </row>
    <row r="71" spans="1:21" ht="18" x14ac:dyDescent="0.2">
      <c r="A71" s="143"/>
      <c r="B71" s="143"/>
      <c r="C71" s="143"/>
      <c r="D71" s="143"/>
      <c r="E71" s="143"/>
      <c r="F71" s="143"/>
      <c r="G71" s="143"/>
      <c r="H71" s="143"/>
      <c r="I71" s="143"/>
      <c r="J71" s="143"/>
      <c r="K71" s="143"/>
      <c r="L71" s="143"/>
      <c r="M71" s="143"/>
      <c r="N71" s="143"/>
      <c r="O71" s="144"/>
      <c r="P71" s="143" t="s">
        <v>63</v>
      </c>
      <c r="Q71" s="145">
        <f>SUM(Q65:Q70)</f>
        <v>4307</v>
      </c>
      <c r="R71" s="145">
        <f>SUM(R65:R70)</f>
        <v>2632</v>
      </c>
      <c r="S71" s="145">
        <f>SUM(S65:S70)</f>
        <v>1325</v>
      </c>
      <c r="T71" s="145">
        <f>SUM(T65:T70)</f>
        <v>350</v>
      </c>
      <c r="U71" s="143"/>
    </row>
    <row r="72" spans="1:21" ht="18" x14ac:dyDescent="0.2">
      <c r="A72" s="143"/>
      <c r="B72" s="143"/>
      <c r="C72" s="143"/>
      <c r="D72" s="143"/>
      <c r="E72" s="143"/>
      <c r="F72" s="143"/>
      <c r="G72" s="143"/>
      <c r="H72" s="143"/>
      <c r="I72" s="143"/>
      <c r="J72" s="143"/>
      <c r="K72" s="143"/>
      <c r="L72" s="143"/>
      <c r="M72" s="143"/>
      <c r="N72" s="143"/>
      <c r="O72" s="144"/>
      <c r="P72" s="143" t="s">
        <v>70</v>
      </c>
      <c r="Q72" s="164">
        <f>SUM(R71:T71)-Q71</f>
        <v>0</v>
      </c>
      <c r="R72" s="164">
        <f>Q71-H10</f>
        <v>0</v>
      </c>
      <c r="S72" s="145"/>
      <c r="T72" s="145"/>
      <c r="U72" s="143"/>
    </row>
    <row r="73" spans="1:21" ht="18" x14ac:dyDescent="0.2">
      <c r="A73" s="143"/>
      <c r="B73" s="143"/>
      <c r="C73" s="143"/>
      <c r="D73" s="143"/>
      <c r="E73" s="143"/>
      <c r="F73" s="143"/>
      <c r="G73" s="143"/>
      <c r="H73" s="143"/>
      <c r="I73" s="143"/>
      <c r="J73" s="143"/>
      <c r="K73" s="143"/>
      <c r="L73" s="143"/>
      <c r="M73" s="143"/>
      <c r="N73" s="143"/>
      <c r="O73" s="144"/>
      <c r="P73" s="159"/>
      <c r="Q73" s="160"/>
      <c r="R73" s="160"/>
      <c r="S73" s="160"/>
      <c r="T73" s="160"/>
      <c r="U73" s="143"/>
    </row>
    <row r="74" spans="1:21" ht="18" x14ac:dyDescent="0.2">
      <c r="A74" s="143"/>
      <c r="B74" s="143"/>
      <c r="C74" s="143"/>
      <c r="D74" s="143"/>
      <c r="E74" s="143"/>
      <c r="F74" s="143"/>
      <c r="G74" s="143"/>
      <c r="H74" s="143"/>
      <c r="I74" s="143"/>
      <c r="J74" s="143"/>
      <c r="K74" s="143"/>
      <c r="L74" s="143"/>
      <c r="M74" s="143"/>
      <c r="N74" s="143"/>
      <c r="O74" s="144"/>
      <c r="P74" s="157">
        <v>44749</v>
      </c>
      <c r="Q74" s="145">
        <f t="shared" ref="Q74:Q78" si="14">SUM(R74:T74)</f>
        <v>343</v>
      </c>
      <c r="R74" s="145">
        <v>333</v>
      </c>
      <c r="S74" s="145"/>
      <c r="T74" s="145">
        <v>10</v>
      </c>
      <c r="U74" s="143"/>
    </row>
    <row r="75" spans="1:21" ht="18" x14ac:dyDescent="0.2">
      <c r="A75" s="143"/>
      <c r="B75" s="143"/>
      <c r="C75" s="143"/>
      <c r="D75" s="143"/>
      <c r="E75" s="143"/>
      <c r="F75" s="143"/>
      <c r="G75" s="143"/>
      <c r="H75" s="143"/>
      <c r="I75" s="143"/>
      <c r="J75" s="143"/>
      <c r="K75" s="143"/>
      <c r="L75" s="143"/>
      <c r="M75" s="143"/>
      <c r="N75" s="143"/>
      <c r="O75" s="144"/>
      <c r="P75" s="157">
        <v>44749</v>
      </c>
      <c r="Q75" s="145">
        <f t="shared" si="14"/>
        <v>58</v>
      </c>
      <c r="R75" s="145">
        <v>58</v>
      </c>
      <c r="S75" s="145"/>
      <c r="T75" s="145"/>
      <c r="U75" s="143" t="s">
        <v>94</v>
      </c>
    </row>
    <row r="76" spans="1:21" ht="18" x14ac:dyDescent="0.2">
      <c r="A76" s="143"/>
      <c r="B76" s="143"/>
      <c r="C76" s="143"/>
      <c r="D76" s="143"/>
      <c r="E76" s="143"/>
      <c r="F76" s="143"/>
      <c r="G76" s="143"/>
      <c r="H76" s="143"/>
      <c r="I76" s="143"/>
      <c r="J76" s="143"/>
      <c r="K76" s="143"/>
      <c r="L76" s="143"/>
      <c r="M76" s="143"/>
      <c r="N76" s="143"/>
      <c r="O76" s="144"/>
      <c r="P76" s="157">
        <v>44755</v>
      </c>
      <c r="Q76" s="145">
        <f t="shared" si="14"/>
        <v>85</v>
      </c>
      <c r="R76" s="145">
        <v>80</v>
      </c>
      <c r="S76" s="145"/>
      <c r="T76" s="145">
        <v>5</v>
      </c>
      <c r="U76" s="143"/>
    </row>
    <row r="77" spans="1:21" ht="18" x14ac:dyDescent="0.2">
      <c r="A77" s="143"/>
      <c r="B77" s="143"/>
      <c r="C77" s="143"/>
      <c r="D77" s="143"/>
      <c r="E77" s="143"/>
      <c r="F77" s="143"/>
      <c r="G77" s="143"/>
      <c r="H77" s="143"/>
      <c r="I77" s="143"/>
      <c r="J77" s="143"/>
      <c r="K77" s="143"/>
      <c r="L77" s="143"/>
      <c r="M77" s="143"/>
      <c r="N77" s="143"/>
      <c r="O77" s="144"/>
      <c r="P77" s="157">
        <v>44760</v>
      </c>
      <c r="Q77" s="145">
        <f t="shared" si="14"/>
        <v>138</v>
      </c>
      <c r="R77" s="145">
        <v>138</v>
      </c>
      <c r="S77" s="145"/>
      <c r="T77" s="145"/>
      <c r="U77" s="143"/>
    </row>
    <row r="78" spans="1:21" ht="18" x14ac:dyDescent="0.2">
      <c r="A78" s="143"/>
      <c r="B78" s="143"/>
      <c r="C78" s="143"/>
      <c r="D78" s="143"/>
      <c r="E78" s="143"/>
      <c r="F78" s="143"/>
      <c r="G78" s="143"/>
      <c r="H78" s="143"/>
      <c r="I78" s="143"/>
      <c r="J78" s="143"/>
      <c r="K78" s="143"/>
      <c r="L78" s="143"/>
      <c r="M78" s="143"/>
      <c r="N78" s="143"/>
      <c r="O78" s="144"/>
      <c r="P78" s="157">
        <v>44767</v>
      </c>
      <c r="Q78" s="145">
        <f t="shared" si="14"/>
        <v>293</v>
      </c>
      <c r="R78" s="145">
        <v>118</v>
      </c>
      <c r="S78" s="145">
        <v>175</v>
      </c>
      <c r="T78" s="145"/>
      <c r="U78" s="143"/>
    </row>
    <row r="79" spans="1:21" ht="18" x14ac:dyDescent="0.2">
      <c r="A79" s="143"/>
      <c r="B79" s="143"/>
      <c r="C79" s="143"/>
      <c r="D79" s="143"/>
      <c r="E79" s="143"/>
      <c r="F79" s="143"/>
      <c r="G79" s="143"/>
      <c r="H79" s="143"/>
      <c r="I79" s="143"/>
      <c r="J79" s="143"/>
      <c r="K79" s="143"/>
      <c r="L79" s="143"/>
      <c r="M79" s="143"/>
      <c r="N79" s="143"/>
      <c r="O79" s="144"/>
      <c r="P79" s="157"/>
      <c r="Q79" s="145"/>
      <c r="R79" s="145"/>
      <c r="S79" s="145"/>
      <c r="T79" s="145"/>
      <c r="U79" s="143"/>
    </row>
    <row r="80" spans="1:21" ht="18" x14ac:dyDescent="0.2">
      <c r="A80" s="143"/>
      <c r="B80" s="143"/>
      <c r="C80" s="143"/>
      <c r="D80" s="143"/>
      <c r="E80" s="143"/>
      <c r="F80" s="143"/>
      <c r="G80" s="143"/>
      <c r="H80" s="143"/>
      <c r="I80" s="143"/>
      <c r="J80" s="143"/>
      <c r="K80" s="143"/>
      <c r="L80" s="143"/>
      <c r="M80" s="143"/>
      <c r="N80" s="143"/>
      <c r="O80" s="144"/>
      <c r="P80" s="143" t="s">
        <v>64</v>
      </c>
      <c r="Q80" s="145">
        <f>SUM(Q74:Q79)</f>
        <v>917</v>
      </c>
      <c r="R80" s="145">
        <f>SUM(R74:R79)</f>
        <v>727</v>
      </c>
      <c r="S80" s="145">
        <f>SUM(S74:S79)</f>
        <v>175</v>
      </c>
      <c r="T80" s="145">
        <f>SUM(T74:T79)</f>
        <v>15</v>
      </c>
      <c r="U80" s="143"/>
    </row>
    <row r="81" spans="1:21" ht="18" x14ac:dyDescent="0.2">
      <c r="A81" s="143"/>
      <c r="B81" s="143"/>
      <c r="C81" s="143"/>
      <c r="D81" s="143"/>
      <c r="E81" s="143"/>
      <c r="F81" s="143"/>
      <c r="G81" s="143"/>
      <c r="H81" s="143"/>
      <c r="I81" s="143"/>
      <c r="J81" s="143"/>
      <c r="K81" s="143"/>
      <c r="L81" s="143"/>
      <c r="M81" s="143"/>
      <c r="N81" s="143"/>
      <c r="O81" s="144"/>
      <c r="P81" s="143" t="s">
        <v>70</v>
      </c>
      <c r="Q81" s="164">
        <f>SUM(R80:T80)-Q80</f>
        <v>0</v>
      </c>
      <c r="R81" s="164">
        <f>Q80-I10</f>
        <v>0</v>
      </c>
      <c r="S81" s="145"/>
      <c r="T81" s="145"/>
      <c r="U81" s="143"/>
    </row>
    <row r="82" spans="1:21" ht="18" x14ac:dyDescent="0.2">
      <c r="A82" s="143"/>
      <c r="B82" s="143"/>
      <c r="C82" s="143"/>
      <c r="D82" s="143"/>
      <c r="E82" s="143"/>
      <c r="F82" s="143"/>
      <c r="G82" s="143"/>
      <c r="H82" s="143"/>
      <c r="I82" s="143"/>
      <c r="J82" s="143"/>
      <c r="K82" s="143"/>
      <c r="L82" s="143"/>
      <c r="M82" s="143"/>
      <c r="N82" s="143"/>
      <c r="O82" s="144"/>
      <c r="P82" s="159"/>
      <c r="Q82" s="160"/>
      <c r="R82" s="160"/>
      <c r="S82" s="160"/>
      <c r="T82" s="160"/>
      <c r="U82" s="143"/>
    </row>
    <row r="83" spans="1:21" ht="18" x14ac:dyDescent="0.2">
      <c r="A83" s="143"/>
      <c r="B83" s="143"/>
      <c r="C83" s="143"/>
      <c r="D83" s="143"/>
      <c r="E83" s="143"/>
      <c r="F83" s="143"/>
      <c r="G83" s="143"/>
      <c r="H83" s="143"/>
      <c r="I83" s="143"/>
      <c r="J83" s="143"/>
      <c r="K83" s="143"/>
      <c r="L83" s="143"/>
      <c r="M83" s="143"/>
      <c r="N83" s="143"/>
      <c r="O83" s="144"/>
      <c r="P83" s="157">
        <v>44776</v>
      </c>
      <c r="Q83" s="145">
        <f>SUM(R83:T83)</f>
        <v>20</v>
      </c>
      <c r="R83" s="145">
        <v>20</v>
      </c>
      <c r="S83" s="145"/>
      <c r="T83" s="145"/>
      <c r="U83" s="143" t="s">
        <v>94</v>
      </c>
    </row>
    <row r="84" spans="1:21" ht="18" x14ac:dyDescent="0.2">
      <c r="A84" s="143"/>
      <c r="B84" s="143"/>
      <c r="C84" s="143"/>
      <c r="D84" s="143"/>
      <c r="E84" s="143"/>
      <c r="F84" s="143"/>
      <c r="G84" s="143"/>
      <c r="H84" s="143"/>
      <c r="I84" s="143"/>
      <c r="J84" s="143"/>
      <c r="K84" s="143"/>
      <c r="L84" s="143"/>
      <c r="M84" s="143"/>
      <c r="N84" s="143"/>
      <c r="O84" s="144"/>
      <c r="P84" s="157">
        <v>44788</v>
      </c>
      <c r="Q84" s="145">
        <f>SUM(R84:T84)</f>
        <v>118</v>
      </c>
      <c r="R84" s="145">
        <v>118</v>
      </c>
      <c r="S84" s="145"/>
      <c r="T84" s="145"/>
      <c r="U84" s="143"/>
    </row>
    <row r="85" spans="1:21" ht="18" x14ac:dyDescent="0.2">
      <c r="A85" s="143"/>
      <c r="B85" s="143"/>
      <c r="C85" s="143"/>
      <c r="D85" s="143"/>
      <c r="E85" s="143"/>
      <c r="F85" s="143"/>
      <c r="G85" s="143"/>
      <c r="H85" s="143"/>
      <c r="I85" s="143"/>
      <c r="J85" s="143"/>
      <c r="K85" s="143"/>
      <c r="L85" s="143"/>
      <c r="M85" s="143"/>
      <c r="N85" s="143"/>
      <c r="O85" s="144"/>
      <c r="P85" s="157"/>
      <c r="Q85" s="145"/>
      <c r="R85" s="145"/>
      <c r="S85" s="145"/>
      <c r="T85" s="145"/>
      <c r="U85" s="143"/>
    </row>
    <row r="86" spans="1:21" ht="18" x14ac:dyDescent="0.2">
      <c r="A86" s="143"/>
      <c r="B86" s="143"/>
      <c r="C86" s="143"/>
      <c r="D86" s="143"/>
      <c r="E86" s="143"/>
      <c r="F86" s="143"/>
      <c r="G86" s="143"/>
      <c r="H86" s="143"/>
      <c r="I86" s="143"/>
      <c r="J86" s="143"/>
      <c r="K86" s="143"/>
      <c r="L86" s="143"/>
      <c r="M86" s="143"/>
      <c r="N86" s="143"/>
      <c r="O86" s="144"/>
      <c r="P86" s="143" t="s">
        <v>65</v>
      </c>
      <c r="Q86" s="145">
        <f>SUM(Q83:Q85)</f>
        <v>138</v>
      </c>
      <c r="R86" s="145">
        <f>SUM(R83:R85)</f>
        <v>138</v>
      </c>
      <c r="S86" s="145">
        <f>SUM(S83:S85)</f>
        <v>0</v>
      </c>
      <c r="T86" s="145">
        <f>SUM(T83:T85)</f>
        <v>0</v>
      </c>
      <c r="U86" s="143"/>
    </row>
    <row r="87" spans="1:21" ht="18" x14ac:dyDescent="0.2">
      <c r="A87" s="143"/>
      <c r="B87" s="143"/>
      <c r="C87" s="143"/>
      <c r="D87" s="143"/>
      <c r="E87" s="143"/>
      <c r="F87" s="143"/>
      <c r="G87" s="143"/>
      <c r="H87" s="143"/>
      <c r="I87" s="143"/>
      <c r="J87" s="143"/>
      <c r="K87" s="143"/>
      <c r="L87" s="143"/>
      <c r="M87" s="143"/>
      <c r="N87" s="143"/>
      <c r="O87" s="144"/>
      <c r="P87" s="143" t="s">
        <v>70</v>
      </c>
      <c r="Q87" s="164">
        <f>SUM(R86:T86)-Q86</f>
        <v>0</v>
      </c>
      <c r="R87" s="164">
        <f>Q86-J10</f>
        <v>0</v>
      </c>
      <c r="S87" s="145"/>
      <c r="T87" s="145"/>
      <c r="U87" s="143"/>
    </row>
    <row r="88" spans="1:21" ht="18" x14ac:dyDescent="0.2">
      <c r="A88" s="143"/>
      <c r="B88" s="143"/>
      <c r="C88" s="143"/>
      <c r="D88" s="143"/>
      <c r="E88" s="143"/>
      <c r="F88" s="143"/>
      <c r="G88" s="143"/>
      <c r="H88" s="143"/>
      <c r="I88" s="143"/>
      <c r="J88" s="143"/>
      <c r="K88" s="143"/>
      <c r="L88" s="143"/>
      <c r="M88" s="143"/>
      <c r="N88" s="143"/>
      <c r="O88" s="144"/>
      <c r="P88" s="159"/>
      <c r="Q88" s="160"/>
      <c r="R88" s="160"/>
      <c r="S88" s="160"/>
      <c r="T88" s="160"/>
      <c r="U88" s="143"/>
    </row>
    <row r="89" spans="1:21" ht="18" x14ac:dyDescent="0.2">
      <c r="A89" s="143"/>
      <c r="B89" s="143"/>
      <c r="C89" s="143"/>
      <c r="D89" s="143"/>
      <c r="E89" s="143"/>
      <c r="F89" s="143"/>
      <c r="G89" s="143"/>
      <c r="H89" s="143"/>
      <c r="I89" s="143"/>
      <c r="J89" s="143"/>
      <c r="K89" s="143"/>
      <c r="L89" s="143"/>
      <c r="M89" s="143"/>
      <c r="N89" s="143"/>
      <c r="O89" s="144"/>
      <c r="P89" s="157">
        <v>44819</v>
      </c>
      <c r="Q89" s="145">
        <f>SUM(R89:T89)</f>
        <v>20</v>
      </c>
      <c r="R89" s="145">
        <v>20</v>
      </c>
      <c r="S89" s="145"/>
      <c r="T89" s="145"/>
      <c r="U89" s="143"/>
    </row>
    <row r="90" spans="1:21" ht="18" x14ac:dyDescent="0.2">
      <c r="A90" s="143"/>
      <c r="B90" s="143"/>
      <c r="C90" s="143"/>
      <c r="D90" s="143"/>
      <c r="E90" s="143"/>
      <c r="F90" s="143"/>
      <c r="G90" s="143"/>
      <c r="H90" s="143"/>
      <c r="I90" s="143"/>
      <c r="J90" s="143"/>
      <c r="K90" s="143"/>
      <c r="L90" s="143"/>
      <c r="M90" s="143"/>
      <c r="N90" s="143"/>
      <c r="O90" s="144"/>
      <c r="P90" s="157"/>
      <c r="Q90" s="145"/>
      <c r="R90" s="145"/>
      <c r="S90" s="145"/>
      <c r="T90" s="145"/>
      <c r="U90" s="143"/>
    </row>
    <row r="91" spans="1:21" ht="18" x14ac:dyDescent="0.2">
      <c r="A91" s="143"/>
      <c r="B91" s="143"/>
      <c r="C91" s="143"/>
      <c r="D91" s="143"/>
      <c r="E91" s="143"/>
      <c r="F91" s="143"/>
      <c r="G91" s="143"/>
      <c r="H91" s="143"/>
      <c r="I91" s="143"/>
      <c r="J91" s="143"/>
      <c r="K91" s="143"/>
      <c r="L91" s="143"/>
      <c r="M91" s="143"/>
      <c r="N91" s="143"/>
      <c r="O91" s="144"/>
      <c r="P91" s="143" t="s">
        <v>66</v>
      </c>
      <c r="Q91" s="145">
        <f>SUM(Q89:Q90)</f>
        <v>20</v>
      </c>
      <c r="R91" s="145">
        <f>SUM(R89:R90)</f>
        <v>20</v>
      </c>
      <c r="S91" s="145">
        <f>SUM(S89:S90)</f>
        <v>0</v>
      </c>
      <c r="T91" s="145">
        <f>SUM(T89:T90)</f>
        <v>0</v>
      </c>
      <c r="U91" s="143"/>
    </row>
    <row r="92" spans="1:21" ht="18" x14ac:dyDescent="0.2">
      <c r="A92" s="143"/>
      <c r="B92" s="143"/>
      <c r="C92" s="143"/>
      <c r="D92" s="143"/>
      <c r="E92" s="143"/>
      <c r="F92" s="143"/>
      <c r="G92" s="143"/>
      <c r="H92" s="143"/>
      <c r="I92" s="143"/>
      <c r="J92" s="143"/>
      <c r="K92" s="143"/>
      <c r="L92" s="143"/>
      <c r="M92" s="143"/>
      <c r="N92" s="143"/>
      <c r="O92" s="144"/>
      <c r="P92" s="143" t="s">
        <v>70</v>
      </c>
      <c r="Q92" s="164">
        <f>SUM(R91:T91)-Q91</f>
        <v>0</v>
      </c>
      <c r="R92" s="164">
        <f>Q91-K10</f>
        <v>0</v>
      </c>
      <c r="S92" s="145"/>
      <c r="T92" s="145"/>
      <c r="U92" s="143"/>
    </row>
    <row r="93" spans="1:21" ht="18" x14ac:dyDescent="0.2">
      <c r="A93" s="143"/>
      <c r="B93" s="143"/>
      <c r="C93" s="143"/>
      <c r="D93" s="143"/>
      <c r="E93" s="143"/>
      <c r="F93" s="143"/>
      <c r="G93" s="143"/>
      <c r="H93" s="143"/>
      <c r="I93" s="143"/>
      <c r="J93" s="143"/>
      <c r="K93" s="143"/>
      <c r="L93" s="143"/>
      <c r="M93" s="143"/>
      <c r="N93" s="143"/>
      <c r="O93" s="144"/>
      <c r="P93" s="159"/>
      <c r="Q93" s="160"/>
      <c r="R93" s="160"/>
      <c r="S93" s="160"/>
      <c r="T93" s="160"/>
      <c r="U93" s="143"/>
    </row>
    <row r="94" spans="1:21" ht="18" x14ac:dyDescent="0.2">
      <c r="A94" s="143"/>
      <c r="B94" s="143"/>
      <c r="C94" s="143"/>
      <c r="D94" s="143"/>
      <c r="E94" s="143"/>
      <c r="F94" s="143"/>
      <c r="G94" s="143"/>
      <c r="H94" s="143"/>
      <c r="I94" s="143"/>
      <c r="J94" s="143"/>
      <c r="K94" s="143"/>
      <c r="L94" s="143"/>
      <c r="M94" s="143"/>
      <c r="N94" s="143"/>
      <c r="O94" s="144"/>
      <c r="P94" s="157">
        <v>44852</v>
      </c>
      <c r="Q94" s="145">
        <f>SUM(R94:T94)</f>
        <v>89</v>
      </c>
      <c r="R94" s="145">
        <v>79</v>
      </c>
      <c r="S94" s="145"/>
      <c r="T94" s="145">
        <v>10</v>
      </c>
      <c r="U94" s="143"/>
    </row>
    <row r="95" spans="1:21" ht="18" x14ac:dyDescent="0.2">
      <c r="A95" s="143"/>
      <c r="B95" s="143"/>
      <c r="C95" s="143"/>
      <c r="D95" s="143"/>
      <c r="E95" s="143"/>
      <c r="F95" s="143"/>
      <c r="G95" s="143"/>
      <c r="H95" s="143"/>
      <c r="I95" s="143"/>
      <c r="J95" s="143"/>
      <c r="K95" s="143"/>
      <c r="L95" s="143"/>
      <c r="M95" s="143"/>
      <c r="N95" s="143"/>
      <c r="O95" s="144"/>
      <c r="P95" s="157">
        <v>44865</v>
      </c>
      <c r="Q95" s="145">
        <f>SUM(R95:T95)</f>
        <v>20</v>
      </c>
      <c r="R95" s="145">
        <v>20</v>
      </c>
      <c r="S95" s="145"/>
      <c r="T95" s="145"/>
      <c r="U95" s="143"/>
    </row>
    <row r="96" spans="1:21" ht="18" x14ac:dyDescent="0.2">
      <c r="A96" s="143"/>
      <c r="B96" s="143"/>
      <c r="C96" s="143"/>
      <c r="D96" s="143"/>
      <c r="E96" s="143"/>
      <c r="F96" s="143"/>
      <c r="G96" s="143"/>
      <c r="H96" s="143"/>
      <c r="I96" s="143"/>
      <c r="J96" s="143"/>
      <c r="K96" s="143"/>
      <c r="L96" s="143"/>
      <c r="M96" s="143"/>
      <c r="N96" s="143"/>
      <c r="O96" s="144"/>
      <c r="P96" s="157"/>
      <c r="Q96" s="145"/>
      <c r="R96" s="145"/>
      <c r="S96" s="145"/>
      <c r="T96" s="145"/>
      <c r="U96" s="143"/>
    </row>
    <row r="97" spans="1:21" ht="18" x14ac:dyDescent="0.2">
      <c r="A97" s="143"/>
      <c r="B97" s="143"/>
      <c r="C97" s="143"/>
      <c r="D97" s="143"/>
      <c r="E97" s="143"/>
      <c r="F97" s="143"/>
      <c r="G97" s="143"/>
      <c r="H97" s="143"/>
      <c r="I97" s="143"/>
      <c r="J97" s="143"/>
      <c r="K97" s="143"/>
      <c r="L97" s="143"/>
      <c r="M97" s="143"/>
      <c r="N97" s="143"/>
      <c r="O97" s="144"/>
      <c r="P97" s="143" t="s">
        <v>67</v>
      </c>
      <c r="Q97" s="145">
        <f>SUM(Q94:Q96)</f>
        <v>109</v>
      </c>
      <c r="R97" s="145">
        <f>SUM(R94:R96)</f>
        <v>99</v>
      </c>
      <c r="S97" s="145">
        <f>SUM(S94:S96)</f>
        <v>0</v>
      </c>
      <c r="T97" s="145">
        <f>SUM(T94:T96)</f>
        <v>10</v>
      </c>
      <c r="U97" s="143"/>
    </row>
    <row r="98" spans="1:21" ht="18" x14ac:dyDescent="0.2">
      <c r="A98" s="143"/>
      <c r="B98" s="143"/>
      <c r="C98" s="143"/>
      <c r="D98" s="143"/>
      <c r="E98" s="143"/>
      <c r="F98" s="143"/>
      <c r="G98" s="143"/>
      <c r="H98" s="143"/>
      <c r="I98" s="143"/>
      <c r="J98" s="143"/>
      <c r="K98" s="143"/>
      <c r="L98" s="143"/>
      <c r="M98" s="143"/>
      <c r="N98" s="143"/>
      <c r="O98" s="144"/>
      <c r="P98" s="143" t="s">
        <v>70</v>
      </c>
      <c r="Q98" s="164">
        <f>SUM(R97:T97)-Q97</f>
        <v>0</v>
      </c>
      <c r="R98" s="164">
        <f>Q97-L10</f>
        <v>0</v>
      </c>
      <c r="S98" s="145"/>
      <c r="T98" s="145"/>
      <c r="U98" s="143"/>
    </row>
    <row r="99" spans="1:21" ht="18" x14ac:dyDescent="0.2">
      <c r="A99" s="143"/>
      <c r="B99" s="143"/>
      <c r="C99" s="143"/>
      <c r="D99" s="143"/>
      <c r="E99" s="143"/>
      <c r="F99" s="143"/>
      <c r="G99" s="143"/>
      <c r="H99" s="143"/>
      <c r="I99" s="143"/>
      <c r="J99" s="143"/>
      <c r="K99" s="143"/>
      <c r="L99" s="143"/>
      <c r="M99" s="143"/>
      <c r="N99" s="143"/>
      <c r="O99" s="144"/>
      <c r="P99" s="159"/>
      <c r="Q99" s="160"/>
      <c r="R99" s="160"/>
      <c r="S99" s="160"/>
      <c r="T99" s="160"/>
      <c r="U99" s="143"/>
    </row>
    <row r="100" spans="1:21" ht="18" x14ac:dyDescent="0.2">
      <c r="A100" s="143"/>
      <c r="B100" s="143"/>
      <c r="C100" s="143"/>
      <c r="D100" s="143"/>
      <c r="E100" s="143"/>
      <c r="F100" s="143"/>
      <c r="G100" s="143"/>
      <c r="H100" s="143"/>
      <c r="I100" s="143"/>
      <c r="J100" s="143"/>
      <c r="K100" s="143"/>
      <c r="L100" s="143"/>
      <c r="M100" s="143"/>
      <c r="N100" s="143"/>
      <c r="O100" s="144"/>
      <c r="P100" s="157">
        <v>44880</v>
      </c>
      <c r="Q100" s="145">
        <f>SUM(R100:T100)</f>
        <v>78</v>
      </c>
      <c r="R100" s="145">
        <v>78</v>
      </c>
      <c r="S100" s="145"/>
      <c r="T100" s="145"/>
      <c r="U100" s="143"/>
    </row>
    <row r="101" spans="1:21" ht="18" x14ac:dyDescent="0.2">
      <c r="A101" s="143"/>
      <c r="B101" s="143"/>
      <c r="C101" s="143"/>
      <c r="D101" s="143"/>
      <c r="E101" s="143"/>
      <c r="F101" s="143"/>
      <c r="G101" s="143"/>
      <c r="H101" s="143"/>
      <c r="I101" s="143"/>
      <c r="J101" s="143"/>
      <c r="K101" s="143"/>
      <c r="L101" s="143"/>
      <c r="M101" s="143"/>
      <c r="N101" s="143"/>
      <c r="O101" s="144"/>
      <c r="P101" s="157"/>
      <c r="Q101" s="145"/>
      <c r="R101" s="145"/>
      <c r="S101" s="145"/>
      <c r="T101" s="145"/>
      <c r="U101" s="143"/>
    </row>
    <row r="102" spans="1:21" ht="18" x14ac:dyDescent="0.2">
      <c r="A102" s="143"/>
      <c r="B102" s="143"/>
      <c r="C102" s="143"/>
      <c r="D102" s="143"/>
      <c r="E102" s="143"/>
      <c r="F102" s="143"/>
      <c r="G102" s="143"/>
      <c r="H102" s="143"/>
      <c r="I102" s="143"/>
      <c r="J102" s="143"/>
      <c r="K102" s="143"/>
      <c r="L102" s="143"/>
      <c r="M102" s="143"/>
      <c r="N102" s="143"/>
      <c r="O102" s="144"/>
      <c r="P102" s="143" t="s">
        <v>68</v>
      </c>
      <c r="Q102" s="145">
        <f>SUM(Q100:Q101)</f>
        <v>78</v>
      </c>
      <c r="R102" s="145">
        <f>SUM(R100:R101)</f>
        <v>78</v>
      </c>
      <c r="S102" s="145">
        <f>SUM(S100:S101)</f>
        <v>0</v>
      </c>
      <c r="T102" s="145">
        <f>SUM(T100:T101)</f>
        <v>0</v>
      </c>
      <c r="U102" s="143"/>
    </row>
    <row r="103" spans="1:21" ht="18" x14ac:dyDescent="0.2">
      <c r="A103" s="143"/>
      <c r="B103" s="143"/>
      <c r="C103" s="143"/>
      <c r="D103" s="143"/>
      <c r="E103" s="143"/>
      <c r="F103" s="143"/>
      <c r="G103" s="143"/>
      <c r="H103" s="143"/>
      <c r="I103" s="143"/>
      <c r="J103" s="143"/>
      <c r="K103" s="143"/>
      <c r="L103" s="143"/>
      <c r="M103" s="143"/>
      <c r="N103" s="143"/>
      <c r="O103" s="144"/>
      <c r="P103" s="143" t="s">
        <v>70</v>
      </c>
      <c r="Q103" s="164">
        <f>SUM(R102:T102)-Q102</f>
        <v>0</v>
      </c>
      <c r="R103" s="164">
        <f>Q102-M10</f>
        <v>0</v>
      </c>
      <c r="S103" s="145"/>
      <c r="T103" s="145"/>
      <c r="U103" s="143"/>
    </row>
    <row r="104" spans="1:21" ht="18" x14ac:dyDescent="0.2">
      <c r="A104" s="143"/>
      <c r="B104" s="143"/>
      <c r="C104" s="143"/>
      <c r="D104" s="143"/>
      <c r="E104" s="143"/>
      <c r="F104" s="143"/>
      <c r="G104" s="143"/>
      <c r="H104" s="143"/>
      <c r="I104" s="143"/>
      <c r="J104" s="143"/>
      <c r="K104" s="143"/>
      <c r="L104" s="143"/>
      <c r="M104" s="143"/>
      <c r="N104" s="143"/>
      <c r="O104" s="144"/>
      <c r="P104" s="159"/>
      <c r="Q104" s="160"/>
      <c r="R104" s="160"/>
      <c r="S104" s="160"/>
      <c r="T104" s="160"/>
      <c r="U104" s="143"/>
    </row>
    <row r="105" spans="1:21" ht="18" x14ac:dyDescent="0.2">
      <c r="A105" s="143"/>
      <c r="B105" s="143"/>
      <c r="C105" s="143"/>
      <c r="D105" s="143"/>
      <c r="E105" s="143"/>
      <c r="F105" s="143"/>
      <c r="G105" s="143"/>
      <c r="H105" s="143"/>
      <c r="I105" s="143"/>
      <c r="J105" s="143"/>
      <c r="K105" s="143"/>
      <c r="L105" s="143"/>
      <c r="M105" s="143"/>
      <c r="N105" s="143"/>
      <c r="O105" s="144"/>
      <c r="P105" s="157">
        <v>44897</v>
      </c>
      <c r="Q105" s="145">
        <f t="shared" ref="Q105:Q113" si="15">SUM(R105:T105)</f>
        <v>58</v>
      </c>
      <c r="R105" s="145">
        <v>58</v>
      </c>
      <c r="S105" s="145"/>
      <c r="T105" s="145"/>
      <c r="U105" s="143"/>
    </row>
    <row r="106" spans="1:21" ht="18" x14ac:dyDescent="0.2">
      <c r="A106" s="143"/>
      <c r="B106" s="143"/>
      <c r="C106" s="143"/>
      <c r="D106" s="143"/>
      <c r="E106" s="143"/>
      <c r="F106" s="143"/>
      <c r="G106" s="143"/>
      <c r="H106" s="143"/>
      <c r="I106" s="143"/>
      <c r="J106" s="143"/>
      <c r="K106" s="143"/>
      <c r="L106" s="143"/>
      <c r="M106" s="143"/>
      <c r="N106" s="143"/>
      <c r="O106" s="144"/>
      <c r="P106" s="157">
        <v>44900</v>
      </c>
      <c r="Q106" s="145">
        <f t="shared" si="15"/>
        <v>58</v>
      </c>
      <c r="R106" s="145">
        <v>58</v>
      </c>
      <c r="S106" s="145"/>
      <c r="T106" s="145"/>
      <c r="U106" s="143" t="s">
        <v>94</v>
      </c>
    </row>
    <row r="107" spans="1:21" ht="18" x14ac:dyDescent="0.2">
      <c r="A107" s="143"/>
      <c r="B107" s="143"/>
      <c r="C107" s="143"/>
      <c r="D107" s="143"/>
      <c r="E107" s="143"/>
      <c r="F107" s="143"/>
      <c r="G107" s="143"/>
      <c r="H107" s="143"/>
      <c r="I107" s="143"/>
      <c r="J107" s="143"/>
      <c r="K107" s="143"/>
      <c r="L107" s="143"/>
      <c r="M107" s="143"/>
      <c r="N107" s="143"/>
      <c r="O107" s="144"/>
      <c r="P107" s="157">
        <v>44910</v>
      </c>
      <c r="Q107" s="145">
        <f t="shared" si="15"/>
        <v>225</v>
      </c>
      <c r="R107" s="145"/>
      <c r="S107" s="145">
        <v>225</v>
      </c>
      <c r="T107" s="145"/>
      <c r="U107" s="143" t="s">
        <v>94</v>
      </c>
    </row>
    <row r="108" spans="1:21" ht="18" x14ac:dyDescent="0.2">
      <c r="A108" s="143"/>
      <c r="B108" s="143"/>
      <c r="C108" s="143"/>
      <c r="D108" s="143"/>
      <c r="E108" s="143"/>
      <c r="F108" s="143"/>
      <c r="G108" s="143"/>
      <c r="H108" s="143"/>
      <c r="I108" s="143"/>
      <c r="J108" s="143"/>
      <c r="K108" s="143"/>
      <c r="L108" s="143"/>
      <c r="M108" s="143"/>
      <c r="N108" s="143"/>
      <c r="O108" s="144"/>
      <c r="P108" s="157">
        <v>44914</v>
      </c>
      <c r="Q108" s="145">
        <f t="shared" si="15"/>
        <v>645</v>
      </c>
      <c r="R108" s="145">
        <v>20</v>
      </c>
      <c r="S108" s="145">
        <v>625</v>
      </c>
      <c r="T108" s="145"/>
      <c r="U108" s="143" t="s">
        <v>94</v>
      </c>
    </row>
    <row r="109" spans="1:21" ht="18" x14ac:dyDescent="0.2">
      <c r="A109" s="143"/>
      <c r="B109" s="143"/>
      <c r="C109" s="143"/>
      <c r="D109" s="143"/>
      <c r="E109" s="143"/>
      <c r="F109" s="143"/>
      <c r="G109" s="143"/>
      <c r="H109" s="143"/>
      <c r="I109" s="143"/>
      <c r="J109" s="143"/>
      <c r="K109" s="143"/>
      <c r="L109" s="143"/>
      <c r="M109" s="143"/>
      <c r="N109" s="143"/>
      <c r="O109" s="144"/>
      <c r="P109" s="157">
        <v>44917</v>
      </c>
      <c r="Q109" s="145">
        <f t="shared" si="15"/>
        <v>98</v>
      </c>
      <c r="R109" s="145">
        <v>98</v>
      </c>
      <c r="S109" s="145"/>
      <c r="T109" s="145"/>
      <c r="U109" s="143" t="s">
        <v>94</v>
      </c>
    </row>
    <row r="110" spans="1:21" ht="18" x14ac:dyDescent="0.2">
      <c r="A110" s="143"/>
      <c r="B110" s="143"/>
      <c r="C110" s="143"/>
      <c r="D110" s="143"/>
      <c r="E110" s="143"/>
      <c r="F110" s="143"/>
      <c r="G110" s="143"/>
      <c r="H110" s="143"/>
      <c r="I110" s="143"/>
      <c r="J110" s="143"/>
      <c r="K110" s="143"/>
      <c r="L110" s="143"/>
      <c r="M110" s="143"/>
      <c r="N110" s="143"/>
      <c r="O110" s="144"/>
      <c r="P110" s="157">
        <v>44918</v>
      </c>
      <c r="Q110" s="145">
        <f t="shared" si="15"/>
        <v>255</v>
      </c>
      <c r="R110" s="145">
        <v>255</v>
      </c>
      <c r="S110" s="145"/>
      <c r="T110" s="145"/>
      <c r="U110" s="143"/>
    </row>
    <row r="111" spans="1:21" ht="18" x14ac:dyDescent="0.2">
      <c r="A111" s="143"/>
      <c r="B111" s="143"/>
      <c r="C111" s="143"/>
      <c r="D111" s="143"/>
      <c r="E111" s="143"/>
      <c r="F111" s="143"/>
      <c r="G111" s="143"/>
      <c r="H111" s="143"/>
      <c r="I111" s="143"/>
      <c r="J111" s="143"/>
      <c r="K111" s="143"/>
      <c r="L111" s="143"/>
      <c r="M111" s="143"/>
      <c r="N111" s="143"/>
      <c r="O111" s="144"/>
      <c r="P111" s="157">
        <v>44922</v>
      </c>
      <c r="Q111" s="145">
        <f t="shared" si="15"/>
        <v>1030</v>
      </c>
      <c r="R111" s="145">
        <v>630</v>
      </c>
      <c r="S111" s="145">
        <v>400</v>
      </c>
      <c r="T111" s="145"/>
      <c r="U111" s="143" t="s">
        <v>129</v>
      </c>
    </row>
    <row r="112" spans="1:21" ht="18" x14ac:dyDescent="0.2">
      <c r="A112" s="143"/>
      <c r="B112" s="143"/>
      <c r="C112" s="143"/>
      <c r="D112" s="143"/>
      <c r="E112" s="143"/>
      <c r="F112" s="143"/>
      <c r="G112" s="143"/>
      <c r="H112" s="143"/>
      <c r="I112" s="143"/>
      <c r="J112" s="143"/>
      <c r="K112" s="143"/>
      <c r="L112" s="143"/>
      <c r="M112" s="143"/>
      <c r="N112" s="143"/>
      <c r="O112" s="144"/>
      <c r="P112" s="157"/>
      <c r="Q112" s="145">
        <f t="shared" si="15"/>
        <v>0</v>
      </c>
      <c r="R112" s="145"/>
      <c r="S112" s="145"/>
      <c r="T112" s="145"/>
      <c r="U112" s="143"/>
    </row>
    <row r="113" spans="1:21" ht="18" x14ac:dyDescent="0.2">
      <c r="A113" s="143"/>
      <c r="B113" s="143"/>
      <c r="C113" s="143"/>
      <c r="D113" s="143"/>
      <c r="E113" s="143"/>
      <c r="F113" s="143"/>
      <c r="G113" s="143"/>
      <c r="H113" s="143"/>
      <c r="I113" s="143"/>
      <c r="J113" s="143"/>
      <c r="K113" s="143"/>
      <c r="L113" s="143"/>
      <c r="M113" s="143"/>
      <c r="N113" s="143"/>
      <c r="O113" s="144"/>
      <c r="P113" s="157"/>
      <c r="Q113" s="145">
        <f t="shared" si="15"/>
        <v>0</v>
      </c>
      <c r="R113" s="145"/>
      <c r="S113" s="145"/>
      <c r="T113" s="145"/>
      <c r="U113" s="143"/>
    </row>
    <row r="114" spans="1:21" ht="18" x14ac:dyDescent="0.2">
      <c r="A114" s="143"/>
      <c r="B114" s="143"/>
      <c r="C114" s="143"/>
      <c r="D114" s="143"/>
      <c r="E114" s="143"/>
      <c r="F114" s="143"/>
      <c r="G114" s="143"/>
      <c r="H114" s="143"/>
      <c r="I114" s="143"/>
      <c r="J114" s="143"/>
      <c r="K114" s="143"/>
      <c r="L114" s="143"/>
      <c r="M114" s="143"/>
      <c r="N114" s="143"/>
      <c r="O114" s="144"/>
      <c r="P114" s="157"/>
      <c r="Q114" s="145"/>
      <c r="R114" s="145"/>
      <c r="S114" s="145"/>
      <c r="T114" s="145"/>
      <c r="U114" s="143"/>
    </row>
    <row r="115" spans="1:21" ht="18" x14ac:dyDescent="0.2">
      <c r="A115" s="143"/>
      <c r="B115" s="143"/>
      <c r="C115" s="143"/>
      <c r="D115" s="143"/>
      <c r="E115" s="143"/>
      <c r="F115" s="143"/>
      <c r="G115" s="143"/>
      <c r="H115" s="143"/>
      <c r="I115" s="143"/>
      <c r="J115" s="143"/>
      <c r="K115" s="143"/>
      <c r="L115" s="143"/>
      <c r="M115" s="143"/>
      <c r="N115" s="143"/>
      <c r="O115" s="144"/>
      <c r="P115" s="143" t="s">
        <v>69</v>
      </c>
      <c r="Q115" s="145">
        <f>SUM(Q105:Q114)</f>
        <v>2369</v>
      </c>
      <c r="R115" s="145">
        <f>SUM(R105:R114)</f>
        <v>1119</v>
      </c>
      <c r="S115" s="145">
        <f>SUM(S105:S114)</f>
        <v>1250</v>
      </c>
      <c r="T115" s="145">
        <f>SUM(T105:T114)</f>
        <v>0</v>
      </c>
      <c r="U115" s="143"/>
    </row>
    <row r="116" spans="1:21" ht="18" x14ac:dyDescent="0.2">
      <c r="A116" s="143"/>
      <c r="B116" s="143"/>
      <c r="C116" s="143"/>
      <c r="D116" s="143"/>
      <c r="E116" s="143"/>
      <c r="F116" s="143"/>
      <c r="G116" s="143"/>
      <c r="H116" s="143"/>
      <c r="I116" s="143"/>
      <c r="J116" s="143"/>
      <c r="K116" s="143"/>
      <c r="L116" s="143"/>
      <c r="M116" s="143"/>
      <c r="N116" s="143"/>
      <c r="O116" s="144"/>
      <c r="P116" s="143" t="s">
        <v>70</v>
      </c>
      <c r="Q116" s="164">
        <f>SUM(R115:T115)-Q115</f>
        <v>0</v>
      </c>
      <c r="R116" s="164">
        <f>Q115-N10</f>
        <v>0</v>
      </c>
      <c r="S116" s="145"/>
      <c r="T116" s="145"/>
      <c r="U116" s="143"/>
    </row>
    <row r="117" spans="1:21" ht="18" x14ac:dyDescent="0.2">
      <c r="A117" s="143"/>
      <c r="B117" s="143"/>
      <c r="C117" s="143"/>
      <c r="D117" s="143"/>
      <c r="E117" s="143"/>
      <c r="F117" s="143"/>
      <c r="G117" s="143"/>
      <c r="H117" s="143"/>
      <c r="I117" s="143"/>
      <c r="J117" s="143"/>
      <c r="K117" s="143"/>
      <c r="L117" s="143"/>
      <c r="M117" s="143"/>
      <c r="N117" s="143"/>
      <c r="O117" s="143"/>
      <c r="P117" s="143"/>
      <c r="Q117" s="164"/>
      <c r="R117" s="164"/>
      <c r="S117" s="145"/>
      <c r="T117" s="145"/>
      <c r="U117" s="143"/>
    </row>
    <row r="118" spans="1:21" ht="18" x14ac:dyDescent="0.2">
      <c r="A118" s="143"/>
      <c r="B118" s="143"/>
      <c r="C118" s="143"/>
      <c r="D118" s="143"/>
      <c r="E118" s="143"/>
      <c r="F118" s="143"/>
      <c r="G118" s="143"/>
      <c r="H118" s="143"/>
      <c r="I118" s="143"/>
      <c r="J118" s="143"/>
      <c r="K118" s="143"/>
      <c r="L118" s="143"/>
      <c r="M118" s="143"/>
      <c r="N118" s="143"/>
      <c r="O118" s="143"/>
      <c r="P118" s="165" t="s">
        <v>71</v>
      </c>
    </row>
    <row r="119" spans="1:21" ht="18" x14ac:dyDescent="0.2">
      <c r="A119" s="143"/>
      <c r="B119" s="143"/>
      <c r="C119" s="143"/>
      <c r="D119" s="143"/>
      <c r="E119" s="143"/>
      <c r="F119" s="143"/>
      <c r="G119" s="143"/>
      <c r="H119" s="143"/>
      <c r="I119" s="143"/>
      <c r="J119" s="143"/>
      <c r="K119" s="143"/>
      <c r="L119" s="143"/>
      <c r="M119" s="143"/>
      <c r="N119" s="143"/>
      <c r="O119" s="143"/>
    </row>
    <row r="120" spans="1:21" ht="18" x14ac:dyDescent="0.2">
      <c r="A120" s="143"/>
      <c r="B120" s="143"/>
      <c r="C120" s="143"/>
      <c r="D120" s="143"/>
      <c r="E120" s="143"/>
      <c r="F120" s="143"/>
      <c r="G120" s="143"/>
      <c r="H120" s="143"/>
      <c r="I120" s="143"/>
      <c r="J120" s="143"/>
      <c r="K120" s="143"/>
      <c r="L120" s="143"/>
      <c r="M120" s="143"/>
      <c r="N120" s="143"/>
      <c r="O120" s="143"/>
    </row>
    <row r="121" spans="1:21" ht="18" x14ac:dyDescent="0.2">
      <c r="A121" s="143"/>
      <c r="B121" s="143"/>
      <c r="C121" s="143"/>
      <c r="D121" s="143"/>
      <c r="E121" s="143"/>
      <c r="F121" s="143"/>
      <c r="G121" s="143"/>
      <c r="H121" s="143"/>
      <c r="I121" s="143"/>
      <c r="J121" s="143"/>
      <c r="K121" s="143"/>
      <c r="L121" s="143"/>
      <c r="M121" s="143"/>
      <c r="N121" s="143"/>
      <c r="O121" s="143"/>
      <c r="P121" s="149"/>
      <c r="Q121" s="145"/>
      <c r="R121" s="145"/>
      <c r="S121" s="145"/>
      <c r="T121" s="145"/>
      <c r="U121" s="143"/>
    </row>
  </sheetData>
  <pageMargins left="0.7" right="0.7" top="0.75" bottom="0.75" header="0.3" footer="0.3"/>
  <pageSetup orientation="portrait" horizontalDpi="0" verticalDpi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93BB48-EF0E-0749-BECA-2332CE171FD0}">
  <dimension ref="A1:Z103"/>
  <sheetViews>
    <sheetView topLeftCell="D1" workbookViewId="0">
      <pane ySplit="1" topLeftCell="A58" activePane="bottomLeft" state="frozen"/>
      <selection activeCell="B1" sqref="B1"/>
      <selection pane="bottomLeft" activeCell="P100" sqref="P100"/>
    </sheetView>
  </sheetViews>
  <sheetFormatPr baseColWidth="10" defaultRowHeight="16" x14ac:dyDescent="0.2"/>
  <cols>
    <col min="1" max="1" width="39.5" customWidth="1"/>
    <col min="2" max="7" width="12.83203125" customWidth="1"/>
    <col min="8" max="8" width="12.6640625" customWidth="1"/>
    <col min="9" max="14" width="12.83203125" customWidth="1"/>
    <col min="16" max="16" width="18.1640625" customWidth="1"/>
    <col min="17" max="17" width="14" customWidth="1"/>
    <col min="18" max="21" width="16.83203125" customWidth="1"/>
    <col min="22" max="22" width="18.1640625" customWidth="1"/>
    <col min="23" max="24" width="16.83203125" customWidth="1"/>
  </cols>
  <sheetData>
    <row r="1" spans="1:26" ht="38" x14ac:dyDescent="0.2">
      <c r="A1" s="142" t="s">
        <v>72</v>
      </c>
      <c r="B1" s="166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67"/>
      <c r="P1" s="147" t="s">
        <v>73</v>
      </c>
      <c r="Q1" s="147" t="s">
        <v>43</v>
      </c>
      <c r="R1" s="168" t="s">
        <v>74</v>
      </c>
      <c r="S1" s="168" t="s">
        <v>75</v>
      </c>
      <c r="T1" s="182" t="s">
        <v>86</v>
      </c>
      <c r="U1" s="156" t="s">
        <v>76</v>
      </c>
      <c r="V1" s="156" t="s">
        <v>77</v>
      </c>
      <c r="W1" s="156" t="s">
        <v>20</v>
      </c>
      <c r="X1" s="168" t="s">
        <v>78</v>
      </c>
      <c r="Y1" s="156" t="s">
        <v>79</v>
      </c>
      <c r="Z1" s="143"/>
    </row>
    <row r="2" spans="1:26" ht="18" x14ac:dyDescent="0.2">
      <c r="A2" s="147"/>
      <c r="B2" s="153" t="s">
        <v>95</v>
      </c>
      <c r="C2" s="147" t="s">
        <v>44</v>
      </c>
      <c r="D2" s="147" t="s">
        <v>45</v>
      </c>
      <c r="E2" s="147" t="s">
        <v>46</v>
      </c>
      <c r="F2" s="147" t="s">
        <v>47</v>
      </c>
      <c r="G2" s="147" t="s">
        <v>48</v>
      </c>
      <c r="H2" s="147" t="s">
        <v>49</v>
      </c>
      <c r="I2" s="147" t="s">
        <v>50</v>
      </c>
      <c r="J2" s="147" t="s">
        <v>51</v>
      </c>
      <c r="K2" s="147" t="s">
        <v>52</v>
      </c>
      <c r="L2" s="147" t="s">
        <v>53</v>
      </c>
      <c r="M2" s="147" t="s">
        <v>54</v>
      </c>
      <c r="N2" s="147" t="s">
        <v>55</v>
      </c>
      <c r="O2" s="167"/>
      <c r="P2" s="149">
        <v>44571</v>
      </c>
      <c r="Q2" s="145">
        <f t="shared" ref="Q2:Q9" si="0">SUM(R2:X2)</f>
        <v>569</v>
      </c>
      <c r="R2" s="145"/>
      <c r="S2" s="145"/>
      <c r="T2" s="145">
        <v>344</v>
      </c>
      <c r="U2" s="145">
        <v>225</v>
      </c>
      <c r="V2" s="145"/>
      <c r="W2" s="145"/>
      <c r="X2" s="145"/>
      <c r="Y2" s="143" t="s">
        <v>89</v>
      </c>
      <c r="Z2" s="143"/>
    </row>
    <row r="3" spans="1:26" ht="18" x14ac:dyDescent="0.2">
      <c r="A3" s="147"/>
      <c r="B3" s="153"/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7"/>
      <c r="N3" s="147"/>
      <c r="O3" s="167"/>
      <c r="P3" s="149">
        <v>44573</v>
      </c>
      <c r="Q3" s="145">
        <f t="shared" si="0"/>
        <v>200</v>
      </c>
      <c r="R3" s="145"/>
      <c r="S3" s="145"/>
      <c r="T3" s="145"/>
      <c r="U3" s="145">
        <v>200</v>
      </c>
      <c r="V3" s="145"/>
      <c r="W3" s="145"/>
      <c r="X3" s="145"/>
      <c r="Y3" s="143" t="s">
        <v>90</v>
      </c>
      <c r="Z3" s="143"/>
    </row>
    <row r="4" spans="1:26" ht="18" x14ac:dyDescent="0.2">
      <c r="A4" s="79" t="s">
        <v>14</v>
      </c>
      <c r="B4" s="166">
        <f>SUM(C4:N4)</f>
        <v>2475</v>
      </c>
      <c r="C4" s="154">
        <f>R11</f>
        <v>420</v>
      </c>
      <c r="D4" s="154">
        <f>R20</f>
        <v>45</v>
      </c>
      <c r="E4" s="154">
        <f>R27</f>
        <v>0</v>
      </c>
      <c r="F4" s="154">
        <f>R37</f>
        <v>750</v>
      </c>
      <c r="G4" s="154">
        <f>R44</f>
        <v>0</v>
      </c>
      <c r="H4" s="154">
        <f>R51</f>
        <v>0</v>
      </c>
      <c r="I4" s="154">
        <f>R60</f>
        <v>60</v>
      </c>
      <c r="J4" s="154">
        <f>R67</f>
        <v>900</v>
      </c>
      <c r="K4" s="154">
        <f>R72</f>
        <v>0</v>
      </c>
      <c r="L4" s="143"/>
      <c r="M4" s="154">
        <f>R90</f>
        <v>0</v>
      </c>
      <c r="N4" s="162">
        <f>R101</f>
        <v>300</v>
      </c>
      <c r="O4" s="167"/>
      <c r="P4" s="149">
        <v>44587</v>
      </c>
      <c r="Q4" s="145">
        <f t="shared" si="0"/>
        <v>420</v>
      </c>
      <c r="R4" s="145">
        <v>420</v>
      </c>
      <c r="S4" s="145"/>
      <c r="T4" s="145"/>
      <c r="U4" s="145"/>
      <c r="V4" s="145"/>
      <c r="W4" s="145"/>
      <c r="X4" s="145"/>
      <c r="Y4" s="143" t="s">
        <v>93</v>
      </c>
      <c r="Z4" s="143"/>
    </row>
    <row r="5" spans="1:26" ht="18" x14ac:dyDescent="0.2">
      <c r="A5" s="79" t="s">
        <v>15</v>
      </c>
      <c r="B5" s="166">
        <f t="shared" ref="B5:B6" si="1">SUM(C5:N5)</f>
        <v>59.38</v>
      </c>
      <c r="C5" s="143"/>
      <c r="D5" s="143"/>
      <c r="E5" s="154">
        <f>S27</f>
        <v>0</v>
      </c>
      <c r="F5" s="143"/>
      <c r="G5" s="154">
        <f>S44</f>
        <v>59.38</v>
      </c>
      <c r="H5" s="154">
        <f>S51</f>
        <v>0</v>
      </c>
      <c r="J5" s="154"/>
      <c r="K5" s="143"/>
      <c r="M5" s="143"/>
      <c r="N5" s="143"/>
      <c r="O5" s="167"/>
      <c r="P5" s="149">
        <v>44580</v>
      </c>
      <c r="Q5" s="145">
        <f t="shared" si="0"/>
        <v>3.04</v>
      </c>
      <c r="R5" s="145"/>
      <c r="S5" s="145"/>
      <c r="T5" s="145"/>
      <c r="U5" s="145"/>
      <c r="V5" s="145"/>
      <c r="W5" s="145"/>
      <c r="X5" s="145">
        <v>3.04</v>
      </c>
      <c r="Y5" s="143" t="s">
        <v>94</v>
      </c>
      <c r="Z5" s="143"/>
    </row>
    <row r="6" spans="1:26" ht="18" x14ac:dyDescent="0.2">
      <c r="A6" s="79" t="s">
        <v>16</v>
      </c>
      <c r="B6" s="166">
        <f t="shared" si="1"/>
        <v>6295.369999999999</v>
      </c>
      <c r="C6" s="154">
        <f>T11</f>
        <v>1557.82</v>
      </c>
      <c r="D6" s="154">
        <f>T20</f>
        <v>515</v>
      </c>
      <c r="E6" s="154">
        <f>T27</f>
        <v>1235</v>
      </c>
      <c r="F6" s="154">
        <f>T37</f>
        <v>356.25</v>
      </c>
      <c r="G6" s="154">
        <f>T44</f>
        <v>366.25</v>
      </c>
      <c r="H6" s="154">
        <f>T51</f>
        <v>498.75</v>
      </c>
      <c r="I6" s="154">
        <f>T60</f>
        <v>1087.28</v>
      </c>
      <c r="J6" s="154">
        <f>T67</f>
        <v>71.25</v>
      </c>
      <c r="K6" s="154">
        <f>T72</f>
        <v>23.75</v>
      </c>
      <c r="L6" s="154">
        <f>T79</f>
        <v>118.75</v>
      </c>
      <c r="M6" s="154">
        <f>T90</f>
        <v>275.27</v>
      </c>
      <c r="N6" s="154">
        <f>T101</f>
        <v>190</v>
      </c>
      <c r="O6" s="167"/>
      <c r="P6" s="149">
        <v>44586</v>
      </c>
      <c r="Q6" s="145">
        <f t="shared" si="0"/>
        <v>37.409999999999997</v>
      </c>
      <c r="R6" s="145"/>
      <c r="S6" s="145"/>
      <c r="T6" s="145"/>
      <c r="U6" s="145"/>
      <c r="V6" s="145"/>
      <c r="W6" s="145"/>
      <c r="X6" s="145">
        <v>37.409999999999997</v>
      </c>
      <c r="Y6" s="143" t="s">
        <v>94</v>
      </c>
      <c r="Z6" s="143"/>
    </row>
    <row r="7" spans="1:26" ht="18" x14ac:dyDescent="0.2">
      <c r="A7" s="79" t="s">
        <v>17</v>
      </c>
      <c r="B7" s="166"/>
      <c r="C7" s="143"/>
      <c r="D7" s="143"/>
      <c r="E7" s="143"/>
      <c r="F7" s="143"/>
      <c r="G7" s="143"/>
      <c r="H7" s="143"/>
      <c r="I7" s="143"/>
      <c r="J7" s="143"/>
      <c r="K7" s="143"/>
      <c r="L7" s="143"/>
      <c r="M7" s="143"/>
      <c r="N7" s="143"/>
      <c r="O7" s="167"/>
      <c r="P7" s="157">
        <v>44587</v>
      </c>
      <c r="Q7" s="145">
        <f t="shared" si="0"/>
        <v>15.85</v>
      </c>
      <c r="R7" s="158"/>
      <c r="S7" s="158"/>
      <c r="T7" s="145"/>
      <c r="U7" s="158"/>
      <c r="V7" s="158"/>
      <c r="W7" s="158"/>
      <c r="X7" s="158">
        <v>15.85</v>
      </c>
      <c r="Y7" s="143" t="s">
        <v>94</v>
      </c>
      <c r="Z7" s="143"/>
    </row>
    <row r="8" spans="1:26" ht="18" x14ac:dyDescent="0.2">
      <c r="A8" s="169" t="s">
        <v>18</v>
      </c>
      <c r="B8" s="166">
        <f t="shared" ref="B8:B11" si="2">SUM(C8:N8)</f>
        <v>4718.9000000000005</v>
      </c>
      <c r="C8" s="154">
        <f>U11</f>
        <v>425</v>
      </c>
      <c r="D8" s="154">
        <f>U20</f>
        <v>228.75</v>
      </c>
      <c r="E8" s="154">
        <f>U27</f>
        <v>437.5</v>
      </c>
      <c r="F8" s="154">
        <f>U37</f>
        <v>390</v>
      </c>
      <c r="G8" s="154">
        <f>U44</f>
        <v>261.25</v>
      </c>
      <c r="H8" s="154">
        <f>U51</f>
        <v>708.88</v>
      </c>
      <c r="I8" s="154">
        <f>U60</f>
        <v>33.75</v>
      </c>
      <c r="J8" s="154">
        <f>U67</f>
        <v>93.13</v>
      </c>
      <c r="K8" s="154">
        <f>U72</f>
        <v>424.75</v>
      </c>
      <c r="L8" s="154">
        <f>U79</f>
        <v>544.38</v>
      </c>
      <c r="M8" s="154">
        <f>U90</f>
        <v>769.63</v>
      </c>
      <c r="N8" s="154">
        <f>U101</f>
        <v>401.88</v>
      </c>
      <c r="O8" s="167"/>
      <c r="P8" s="157">
        <v>44588</v>
      </c>
      <c r="Q8" s="145">
        <f t="shared" si="0"/>
        <v>1213.82</v>
      </c>
      <c r="T8" s="194">
        <v>1213.82</v>
      </c>
      <c r="Y8" s="143" t="s">
        <v>96</v>
      </c>
      <c r="Z8" s="143"/>
    </row>
    <row r="9" spans="1:26" ht="18" x14ac:dyDescent="0.2">
      <c r="A9" s="169" t="s">
        <v>19</v>
      </c>
      <c r="B9" s="166">
        <f t="shared" si="2"/>
        <v>1384</v>
      </c>
      <c r="C9" s="154">
        <f>V11</f>
        <v>0</v>
      </c>
      <c r="D9" s="143"/>
      <c r="E9" s="154">
        <f>V27</f>
        <v>0</v>
      </c>
      <c r="F9" s="143"/>
      <c r="G9" s="143"/>
      <c r="H9" s="143"/>
      <c r="I9" s="143"/>
      <c r="J9" s="143"/>
      <c r="K9" s="143"/>
      <c r="L9" s="143"/>
      <c r="M9" s="143"/>
      <c r="N9" s="162">
        <f>V101</f>
        <v>1384</v>
      </c>
      <c r="O9" s="167"/>
      <c r="P9" s="157">
        <v>44589</v>
      </c>
      <c r="Q9" s="145">
        <f t="shared" si="0"/>
        <v>18.11</v>
      </c>
      <c r="X9" s="145">
        <v>18.11</v>
      </c>
      <c r="Y9" s="143" t="s">
        <v>94</v>
      </c>
      <c r="Z9" s="143"/>
    </row>
    <row r="10" spans="1:26" ht="18" x14ac:dyDescent="0.2">
      <c r="A10" s="169" t="s">
        <v>20</v>
      </c>
      <c r="B10" s="166">
        <f t="shared" si="2"/>
        <v>557.69000000000005</v>
      </c>
      <c r="C10" s="143"/>
      <c r="D10" s="143"/>
      <c r="E10" s="143"/>
      <c r="F10" s="143"/>
      <c r="G10" s="154">
        <f>W44</f>
        <v>112</v>
      </c>
      <c r="H10" s="154"/>
      <c r="I10" s="143"/>
      <c r="J10" s="143"/>
      <c r="K10" s="143"/>
      <c r="L10" s="154">
        <f>W79</f>
        <v>445.69</v>
      </c>
      <c r="M10" s="143"/>
      <c r="N10" s="162"/>
      <c r="O10" s="167"/>
      <c r="Z10" s="143"/>
    </row>
    <row r="11" spans="1:26" ht="18" x14ac:dyDescent="0.2">
      <c r="A11" s="169" t="s">
        <v>22</v>
      </c>
      <c r="B11" s="166">
        <f t="shared" si="2"/>
        <v>251.04</v>
      </c>
      <c r="C11" s="154">
        <f>X11</f>
        <v>74.41</v>
      </c>
      <c r="D11" s="154">
        <f>X20</f>
        <v>64.760000000000005</v>
      </c>
      <c r="E11" s="154">
        <f>X27</f>
        <v>34.369999999999997</v>
      </c>
      <c r="F11" s="154">
        <f>X37</f>
        <v>4.2300000000000004</v>
      </c>
      <c r="G11" s="154">
        <f>X44</f>
        <v>2.5099999999999998</v>
      </c>
      <c r="H11" s="154">
        <f>X51</f>
        <v>25.66</v>
      </c>
      <c r="I11" s="154">
        <f>X60</f>
        <v>2.5099999999999998</v>
      </c>
      <c r="J11" s="154">
        <f>X67</f>
        <v>1.19</v>
      </c>
      <c r="K11" s="154">
        <f>X72</f>
        <v>0</v>
      </c>
      <c r="L11" s="154">
        <f>X79</f>
        <v>1.19</v>
      </c>
      <c r="M11" s="154">
        <f>X90</f>
        <v>0</v>
      </c>
      <c r="N11" s="172">
        <f>X101</f>
        <v>40.21</v>
      </c>
      <c r="O11" s="167"/>
      <c r="P11" s="147" t="s">
        <v>57</v>
      </c>
      <c r="Q11" s="145">
        <f>SUM(R11:X11)</f>
        <v>2477.2299999999996</v>
      </c>
      <c r="R11" s="145">
        <f>SUM(R2:R10)</f>
        <v>420</v>
      </c>
      <c r="S11" s="145">
        <f t="shared" ref="S11:X11" si="3">SUM(S2:S10)</f>
        <v>0</v>
      </c>
      <c r="T11" s="145">
        <f t="shared" si="3"/>
        <v>1557.82</v>
      </c>
      <c r="U11" s="145">
        <f t="shared" si="3"/>
        <v>425</v>
      </c>
      <c r="V11" s="145">
        <f t="shared" si="3"/>
        <v>0</v>
      </c>
      <c r="W11" s="145">
        <f t="shared" si="3"/>
        <v>0</v>
      </c>
      <c r="X11" s="145">
        <f t="shared" si="3"/>
        <v>74.41</v>
      </c>
      <c r="Y11" s="143"/>
      <c r="Z11" s="143"/>
    </row>
    <row r="12" spans="1:26" ht="18" x14ac:dyDescent="0.2">
      <c r="A12" s="173" t="s">
        <v>80</v>
      </c>
      <c r="B12" s="174">
        <f t="shared" ref="B12:N12" si="4">SUM(B8:B11)</f>
        <v>6911.63</v>
      </c>
      <c r="C12" s="175">
        <f t="shared" si="4"/>
        <v>499.40999999999997</v>
      </c>
      <c r="D12" s="175">
        <f t="shared" si="4"/>
        <v>293.51</v>
      </c>
      <c r="E12" s="175">
        <f t="shared" si="4"/>
        <v>471.87</v>
      </c>
      <c r="F12" s="175">
        <f t="shared" si="4"/>
        <v>394.23</v>
      </c>
      <c r="G12" s="175">
        <f t="shared" si="4"/>
        <v>375.76</v>
      </c>
      <c r="H12" s="175">
        <f t="shared" si="4"/>
        <v>734.54</v>
      </c>
      <c r="I12" s="175">
        <f t="shared" si="4"/>
        <v>36.26</v>
      </c>
      <c r="J12" s="175">
        <f t="shared" si="4"/>
        <v>94.32</v>
      </c>
      <c r="K12" s="175">
        <f t="shared" si="4"/>
        <v>424.75</v>
      </c>
      <c r="L12" s="175">
        <f t="shared" si="4"/>
        <v>991.26</v>
      </c>
      <c r="M12" s="175">
        <f t="shared" si="4"/>
        <v>769.63</v>
      </c>
      <c r="N12" s="175">
        <f t="shared" si="4"/>
        <v>1826.0900000000001</v>
      </c>
      <c r="O12" s="167"/>
      <c r="P12" s="170"/>
      <c r="Q12" s="171"/>
      <c r="R12" s="171"/>
      <c r="S12" s="171"/>
      <c r="T12" s="160"/>
      <c r="U12" s="171"/>
      <c r="V12" s="171"/>
      <c r="W12" s="171"/>
      <c r="X12" s="171"/>
      <c r="Y12" s="171"/>
      <c r="Z12" s="143"/>
    </row>
    <row r="13" spans="1:26" ht="19" thickBot="1" x14ac:dyDescent="0.25">
      <c r="A13" s="150"/>
      <c r="B13" s="176"/>
      <c r="C13" s="177"/>
      <c r="D13" s="177"/>
      <c r="E13" s="178"/>
      <c r="F13" s="177"/>
      <c r="G13" s="177"/>
      <c r="H13" s="177"/>
      <c r="I13" s="177"/>
      <c r="J13" s="177"/>
      <c r="K13" s="177"/>
      <c r="L13" s="177"/>
      <c r="M13" s="177"/>
      <c r="N13" s="177"/>
      <c r="O13" s="167"/>
      <c r="P13" s="149">
        <v>44594</v>
      </c>
      <c r="Q13" s="145">
        <f t="shared" ref="Q13:Q18" si="5">SUM(R13:X13)</f>
        <v>738.75</v>
      </c>
      <c r="R13" s="145"/>
      <c r="S13" s="145"/>
      <c r="T13" s="145">
        <v>515</v>
      </c>
      <c r="U13" s="145">
        <v>223.75</v>
      </c>
      <c r="V13" s="145"/>
      <c r="W13" s="145"/>
      <c r="X13" s="145"/>
      <c r="Y13" s="143" t="s">
        <v>89</v>
      </c>
      <c r="Z13" s="143"/>
    </row>
    <row r="14" spans="1:26" ht="19" thickTop="1" x14ac:dyDescent="0.2">
      <c r="A14" s="161" t="s">
        <v>24</v>
      </c>
      <c r="B14" s="193">
        <f>SUM(C14:N14)</f>
        <v>15741.380000000001</v>
      </c>
      <c r="C14" s="179">
        <f t="shared" ref="C14:N14" si="6">SUM(C4:C11)</f>
        <v>2477.2299999999996</v>
      </c>
      <c r="D14" s="179">
        <f t="shared" si="6"/>
        <v>853.51</v>
      </c>
      <c r="E14" s="179">
        <f t="shared" si="6"/>
        <v>1706.87</v>
      </c>
      <c r="F14" s="179">
        <f t="shared" si="6"/>
        <v>1500.48</v>
      </c>
      <c r="G14" s="179">
        <f t="shared" si="6"/>
        <v>801.39</v>
      </c>
      <c r="H14" s="179">
        <f t="shared" si="6"/>
        <v>1233.2900000000002</v>
      </c>
      <c r="I14" s="179">
        <f t="shared" si="6"/>
        <v>1183.54</v>
      </c>
      <c r="J14" s="179">
        <f t="shared" si="6"/>
        <v>1065.5700000000002</v>
      </c>
      <c r="K14" s="179">
        <f t="shared" si="6"/>
        <v>448.5</v>
      </c>
      <c r="L14" s="179">
        <f t="shared" si="6"/>
        <v>1110.01</v>
      </c>
      <c r="M14" s="179">
        <f t="shared" si="6"/>
        <v>1044.9000000000001</v>
      </c>
      <c r="N14" s="179">
        <f t="shared" si="6"/>
        <v>2316.09</v>
      </c>
      <c r="O14" s="167"/>
      <c r="P14" s="149">
        <v>44600</v>
      </c>
      <c r="Q14" s="145">
        <f t="shared" ref="Q14:Q15" si="7">SUM(R14:X14)</f>
        <v>8.4499999999999993</v>
      </c>
      <c r="R14" s="145"/>
      <c r="S14" s="145"/>
      <c r="T14" s="145"/>
      <c r="U14" s="145"/>
      <c r="V14" s="145"/>
      <c r="W14" s="145"/>
      <c r="X14" s="145">
        <v>8.4499999999999993</v>
      </c>
      <c r="Y14" s="143" t="s">
        <v>94</v>
      </c>
      <c r="Z14" s="143"/>
    </row>
    <row r="15" spans="1:26" ht="18" x14ac:dyDescent="0.2">
      <c r="A15" s="156"/>
      <c r="B15" s="166"/>
      <c r="C15" s="143"/>
      <c r="D15" s="143"/>
      <c r="E15" s="143"/>
      <c r="F15" s="143"/>
      <c r="G15" s="143"/>
      <c r="H15" s="143"/>
      <c r="I15" s="143"/>
      <c r="J15" s="143"/>
      <c r="K15" s="143"/>
      <c r="L15" s="143"/>
      <c r="M15" s="143"/>
      <c r="N15" s="143"/>
      <c r="O15" s="167"/>
      <c r="P15" s="149">
        <v>44599</v>
      </c>
      <c r="Q15" s="145">
        <f t="shared" si="7"/>
        <v>56.31</v>
      </c>
      <c r="R15" s="145"/>
      <c r="S15" s="145"/>
      <c r="T15" s="145"/>
      <c r="U15" s="145"/>
      <c r="V15" s="145"/>
      <c r="W15" s="145"/>
      <c r="X15" s="145">
        <v>56.31</v>
      </c>
      <c r="Y15" s="143" t="s">
        <v>94</v>
      </c>
      <c r="Z15" s="143"/>
    </row>
    <row r="16" spans="1:26" ht="21" x14ac:dyDescent="0.25">
      <c r="A16" s="188" t="s">
        <v>81</v>
      </c>
      <c r="B16" s="191">
        <f>B14-SUM(B4:B11)</f>
        <v>0</v>
      </c>
      <c r="C16" s="190"/>
      <c r="O16" s="167"/>
      <c r="P16" s="149">
        <v>44610</v>
      </c>
      <c r="Q16" s="145">
        <f t="shared" si="5"/>
        <v>5</v>
      </c>
      <c r="R16" s="145"/>
      <c r="S16" s="143"/>
      <c r="T16" s="145"/>
      <c r="U16" s="145">
        <v>5</v>
      </c>
      <c r="V16" s="143"/>
      <c r="W16" s="143"/>
      <c r="X16" s="145"/>
      <c r="Y16" s="143" t="s">
        <v>103</v>
      </c>
      <c r="Z16" s="143"/>
    </row>
    <row r="17" spans="1:26" ht="21" x14ac:dyDescent="0.25">
      <c r="A17" s="188"/>
      <c r="B17" s="191"/>
      <c r="C17" s="190"/>
      <c r="O17" s="167"/>
      <c r="P17" s="149">
        <v>44617</v>
      </c>
      <c r="Q17" s="145" t="s">
        <v>21</v>
      </c>
      <c r="R17" s="145"/>
      <c r="S17" s="143"/>
      <c r="T17" s="145"/>
      <c r="U17" s="145"/>
      <c r="V17" s="143"/>
      <c r="W17" s="143"/>
      <c r="X17" s="145"/>
      <c r="Y17" s="143" t="s">
        <v>107</v>
      </c>
      <c r="Z17" s="143"/>
    </row>
    <row r="18" spans="1:26" ht="21" x14ac:dyDescent="0.25">
      <c r="A18" s="188"/>
      <c r="B18" s="189"/>
      <c r="C18" s="190"/>
      <c r="O18" s="167"/>
      <c r="P18" s="149">
        <v>44618</v>
      </c>
      <c r="Q18" s="145">
        <f t="shared" si="5"/>
        <v>45</v>
      </c>
      <c r="R18" s="145">
        <v>45</v>
      </c>
      <c r="S18" s="143"/>
      <c r="T18" s="145"/>
      <c r="U18" s="145"/>
      <c r="V18" s="143"/>
      <c r="W18" s="143"/>
      <c r="X18" s="145"/>
      <c r="Y18" s="143"/>
      <c r="Z18" s="143"/>
    </row>
    <row r="19" spans="1:26" ht="21" x14ac:dyDescent="0.25">
      <c r="A19" s="188"/>
      <c r="B19" s="189"/>
      <c r="C19" s="190"/>
      <c r="N19" s="195"/>
      <c r="O19" s="167"/>
      <c r="P19" s="149"/>
      <c r="Q19" s="145"/>
      <c r="R19" s="145"/>
      <c r="S19" s="143"/>
      <c r="T19" s="145"/>
      <c r="U19" s="145"/>
      <c r="V19" s="143"/>
      <c r="W19" s="143"/>
      <c r="X19" s="145"/>
      <c r="Y19" s="143"/>
      <c r="Z19" s="143"/>
    </row>
    <row r="20" spans="1:26" ht="21" x14ac:dyDescent="0.25">
      <c r="A20" s="188"/>
      <c r="B20" s="189"/>
      <c r="C20" s="190"/>
      <c r="O20" s="167"/>
      <c r="P20" s="147" t="s">
        <v>59</v>
      </c>
      <c r="Q20" s="145">
        <f>SUM(R20:X20)</f>
        <v>853.51</v>
      </c>
      <c r="R20" s="145">
        <f t="shared" ref="R20:X20" si="8">SUM(R13:R19)</f>
        <v>45</v>
      </c>
      <c r="S20" s="145">
        <f t="shared" si="8"/>
        <v>0</v>
      </c>
      <c r="T20" s="145">
        <f t="shared" si="8"/>
        <v>515</v>
      </c>
      <c r="U20" s="145">
        <f t="shared" si="8"/>
        <v>228.75</v>
      </c>
      <c r="V20" s="145">
        <f t="shared" si="8"/>
        <v>0</v>
      </c>
      <c r="W20" s="145">
        <f t="shared" si="8"/>
        <v>0</v>
      </c>
      <c r="X20" s="145">
        <f t="shared" si="8"/>
        <v>64.760000000000005</v>
      </c>
      <c r="Y20" s="143"/>
      <c r="Z20" s="143"/>
    </row>
    <row r="21" spans="1:26" ht="21" x14ac:dyDescent="0.25">
      <c r="A21" s="190"/>
      <c r="B21" s="190"/>
      <c r="C21" s="190"/>
      <c r="O21" s="167"/>
      <c r="P21" s="170"/>
      <c r="Q21" s="171"/>
      <c r="R21" s="171"/>
      <c r="S21" s="171"/>
      <c r="T21" s="160"/>
      <c r="U21" s="171"/>
      <c r="V21" s="171"/>
      <c r="W21" s="171"/>
      <c r="X21" s="171"/>
      <c r="Y21" s="171"/>
      <c r="Z21" s="143"/>
    </row>
    <row r="22" spans="1:26" ht="18" x14ac:dyDescent="0.2">
      <c r="B22" s="180"/>
      <c r="O22" s="167"/>
      <c r="P22" s="149">
        <v>44622</v>
      </c>
      <c r="Q22" s="145">
        <f>SUM(R22:X22)</f>
        <v>1482.5</v>
      </c>
      <c r="R22" s="145"/>
      <c r="S22" s="145"/>
      <c r="T22" s="145">
        <v>1235</v>
      </c>
      <c r="U22" s="145">
        <v>247.5</v>
      </c>
      <c r="V22" s="145"/>
      <c r="W22" s="145"/>
      <c r="X22" s="145"/>
      <c r="Y22" s="143" t="s">
        <v>89</v>
      </c>
      <c r="Z22" s="143"/>
    </row>
    <row r="23" spans="1:26" ht="18" x14ac:dyDescent="0.2">
      <c r="B23" s="180"/>
      <c r="O23" s="167"/>
      <c r="P23" s="149">
        <v>44624</v>
      </c>
      <c r="Q23" s="145">
        <f>SUM(R23:X23)</f>
        <v>29.48</v>
      </c>
      <c r="R23" s="145"/>
      <c r="S23" s="145"/>
      <c r="T23" s="145"/>
      <c r="U23" s="145"/>
      <c r="V23" s="145"/>
      <c r="W23" s="145"/>
      <c r="X23" s="145">
        <v>29.48</v>
      </c>
      <c r="Y23" s="143" t="s">
        <v>94</v>
      </c>
      <c r="Z23" s="143"/>
    </row>
    <row r="24" spans="1:26" ht="18" x14ac:dyDescent="0.2">
      <c r="B24" s="180"/>
      <c r="O24" s="167"/>
      <c r="P24" s="149">
        <v>44629</v>
      </c>
      <c r="Q24" s="145">
        <f>SUM(R24:X24)</f>
        <v>4.8899999999999997</v>
      </c>
      <c r="U24" s="145"/>
      <c r="X24" s="145">
        <v>4.8899999999999997</v>
      </c>
      <c r="Y24" s="143" t="s">
        <v>94</v>
      </c>
      <c r="Z24" s="143"/>
    </row>
    <row r="25" spans="1:26" ht="18" x14ac:dyDescent="0.2">
      <c r="B25" s="180"/>
      <c r="O25" s="167"/>
      <c r="P25" s="149">
        <v>44630</v>
      </c>
      <c r="Q25" s="145">
        <f>SUM(R25:X25)</f>
        <v>190</v>
      </c>
      <c r="U25" s="145">
        <v>190</v>
      </c>
      <c r="Y25" s="143" t="s">
        <v>104</v>
      </c>
      <c r="Z25" s="143"/>
    </row>
    <row r="26" spans="1:26" ht="18" x14ac:dyDescent="0.2">
      <c r="B26" s="180"/>
      <c r="O26" s="167"/>
      <c r="P26" s="147"/>
      <c r="Q26" s="143"/>
      <c r="R26" s="143"/>
      <c r="S26" s="143"/>
      <c r="T26" s="145"/>
      <c r="U26" s="143"/>
      <c r="V26" s="143"/>
      <c r="W26" s="143"/>
      <c r="X26" s="143"/>
      <c r="Y26" s="143"/>
      <c r="Z26" s="143"/>
    </row>
    <row r="27" spans="1:26" ht="18" x14ac:dyDescent="0.2">
      <c r="B27" s="180"/>
      <c r="O27" s="167"/>
      <c r="P27" s="147" t="s">
        <v>60</v>
      </c>
      <c r="Q27" s="145">
        <f>SUM(R27:X27)</f>
        <v>1706.87</v>
      </c>
      <c r="R27" s="145">
        <f t="shared" ref="R27:X27" si="9">SUM(R22:R26)</f>
        <v>0</v>
      </c>
      <c r="S27" s="145">
        <f t="shared" si="9"/>
        <v>0</v>
      </c>
      <c r="T27" s="145">
        <f t="shared" si="9"/>
        <v>1235</v>
      </c>
      <c r="U27" s="145">
        <f t="shared" si="9"/>
        <v>437.5</v>
      </c>
      <c r="V27" s="145">
        <f t="shared" si="9"/>
        <v>0</v>
      </c>
      <c r="W27" s="145">
        <f t="shared" si="9"/>
        <v>0</v>
      </c>
      <c r="X27" s="145">
        <f t="shared" si="9"/>
        <v>34.369999999999997</v>
      </c>
      <c r="Y27" s="143"/>
      <c r="Z27" s="143"/>
    </row>
    <row r="28" spans="1:26" ht="18" x14ac:dyDescent="0.2">
      <c r="B28" s="180"/>
      <c r="O28" s="167"/>
      <c r="P28" s="147" t="s">
        <v>70</v>
      </c>
      <c r="Q28" s="164">
        <f>(Q27)-SUM(Q22:Q26)</f>
        <v>0</v>
      </c>
      <c r="R28" s="164">
        <f>Q27-E14</f>
        <v>0</v>
      </c>
      <c r="S28" s="145"/>
      <c r="T28" s="145"/>
      <c r="U28" s="145"/>
      <c r="V28" s="145"/>
      <c r="W28" s="145"/>
      <c r="X28" s="145"/>
      <c r="Y28" s="143"/>
      <c r="Z28" s="143"/>
    </row>
    <row r="29" spans="1:26" ht="18" x14ac:dyDescent="0.2">
      <c r="B29" s="180"/>
      <c r="O29" s="167"/>
      <c r="P29" s="170"/>
      <c r="Q29" s="171"/>
      <c r="R29" s="171"/>
      <c r="S29" s="171"/>
      <c r="T29" s="160"/>
      <c r="U29" s="171"/>
      <c r="V29" s="171"/>
      <c r="W29" s="171"/>
      <c r="X29" s="171"/>
      <c r="Y29" s="171"/>
      <c r="Z29" s="143"/>
    </row>
    <row r="30" spans="1:26" ht="18" x14ac:dyDescent="0.2">
      <c r="B30" s="180"/>
      <c r="O30" s="167"/>
      <c r="P30" s="149">
        <v>44659</v>
      </c>
      <c r="Q30" s="145">
        <f>SUM(R30:X30)</f>
        <v>746.25</v>
      </c>
      <c r="R30" s="145"/>
      <c r="S30" s="145"/>
      <c r="T30" s="145">
        <v>356.25</v>
      </c>
      <c r="U30" s="145">
        <v>390</v>
      </c>
      <c r="V30" s="145"/>
      <c r="W30" s="145"/>
      <c r="X30" s="145"/>
      <c r="Y30" s="143" t="s">
        <v>89</v>
      </c>
      <c r="Z30" s="143"/>
    </row>
    <row r="31" spans="1:26" ht="18" x14ac:dyDescent="0.2">
      <c r="B31" s="180"/>
      <c r="O31" s="167"/>
      <c r="P31" s="149">
        <v>44665</v>
      </c>
      <c r="Q31" s="145">
        <f t="shared" ref="Q31:Q35" si="10">SUM(R31:X31)</f>
        <v>45</v>
      </c>
      <c r="R31" s="145">
        <v>45</v>
      </c>
      <c r="S31" s="145"/>
      <c r="T31" s="145"/>
      <c r="U31" s="145"/>
      <c r="V31" s="145"/>
      <c r="W31" s="145"/>
      <c r="X31" s="145"/>
      <c r="Y31" s="143" t="s">
        <v>105</v>
      </c>
      <c r="Z31" s="143"/>
    </row>
    <row r="32" spans="1:26" ht="18" x14ac:dyDescent="0.2">
      <c r="B32" s="180"/>
      <c r="O32" s="167"/>
      <c r="P32" s="149">
        <v>44671</v>
      </c>
      <c r="Q32" s="145">
        <f t="shared" si="10"/>
        <v>705</v>
      </c>
      <c r="R32" s="145">
        <v>705</v>
      </c>
      <c r="S32" s="145"/>
      <c r="T32" s="145"/>
      <c r="U32" s="145"/>
      <c r="V32" s="145"/>
      <c r="W32" s="145"/>
      <c r="X32" s="145"/>
      <c r="Y32" s="143" t="s">
        <v>105</v>
      </c>
      <c r="Z32" s="143"/>
    </row>
    <row r="33" spans="2:26" ht="18" x14ac:dyDescent="0.2">
      <c r="B33" s="180"/>
      <c r="O33" s="167"/>
      <c r="P33" s="149">
        <v>44673</v>
      </c>
      <c r="Q33" s="145" t="s">
        <v>21</v>
      </c>
      <c r="R33" s="145"/>
      <c r="S33" s="145"/>
      <c r="T33" s="145"/>
      <c r="U33" s="145"/>
      <c r="V33" s="145"/>
      <c r="W33" s="145"/>
      <c r="X33" s="145"/>
      <c r="Y33" s="143" t="s">
        <v>108</v>
      </c>
      <c r="Z33" s="143"/>
    </row>
    <row r="34" spans="2:26" ht="18" x14ac:dyDescent="0.2">
      <c r="B34" s="180"/>
      <c r="O34" s="167"/>
      <c r="P34" s="149">
        <v>44669</v>
      </c>
      <c r="Q34" s="145">
        <f>SUM(R34:X34)</f>
        <v>3.04</v>
      </c>
      <c r="R34" s="145"/>
      <c r="S34" s="145"/>
      <c r="T34" s="145"/>
      <c r="U34" s="145"/>
      <c r="V34" s="145"/>
      <c r="W34" s="145"/>
      <c r="X34" s="145">
        <v>3.04</v>
      </c>
      <c r="Y34" s="143" t="s">
        <v>94</v>
      </c>
      <c r="Z34" s="143"/>
    </row>
    <row r="35" spans="2:26" ht="18" x14ac:dyDescent="0.2">
      <c r="B35" s="180"/>
      <c r="O35" s="167"/>
      <c r="P35" s="149">
        <v>44673</v>
      </c>
      <c r="Q35" s="145">
        <f t="shared" si="10"/>
        <v>1.19</v>
      </c>
      <c r="R35" s="145"/>
      <c r="S35" s="145"/>
      <c r="T35" s="145"/>
      <c r="U35" s="145"/>
      <c r="V35" s="145"/>
      <c r="W35" s="145"/>
      <c r="X35" s="145">
        <v>1.19</v>
      </c>
      <c r="Y35" s="143" t="s">
        <v>94</v>
      </c>
      <c r="Z35" s="143"/>
    </row>
    <row r="36" spans="2:26" ht="18" x14ac:dyDescent="0.2">
      <c r="B36" s="180"/>
      <c r="O36" s="167"/>
      <c r="P36" s="147"/>
      <c r="Q36" s="143"/>
      <c r="R36" s="143"/>
      <c r="S36" s="143"/>
      <c r="T36" s="145"/>
      <c r="U36" s="143"/>
      <c r="V36" s="143"/>
      <c r="W36" s="143"/>
      <c r="X36" s="143"/>
      <c r="Y36" s="143"/>
      <c r="Z36" s="143"/>
    </row>
    <row r="37" spans="2:26" ht="18" x14ac:dyDescent="0.2">
      <c r="B37" s="180"/>
      <c r="O37" s="167"/>
      <c r="P37" s="147" t="s">
        <v>61</v>
      </c>
      <c r="Q37" s="145">
        <f>SUM(R37:X37)</f>
        <v>1500.48</v>
      </c>
      <c r="R37" s="145">
        <f t="shared" ref="R37:X37" si="11">SUM(R30:R36)</f>
        <v>750</v>
      </c>
      <c r="S37" s="145">
        <f t="shared" si="11"/>
        <v>0</v>
      </c>
      <c r="T37" s="145">
        <f t="shared" si="11"/>
        <v>356.25</v>
      </c>
      <c r="U37" s="145">
        <f t="shared" si="11"/>
        <v>390</v>
      </c>
      <c r="V37" s="145">
        <f t="shared" si="11"/>
        <v>0</v>
      </c>
      <c r="W37" s="145">
        <f t="shared" si="11"/>
        <v>0</v>
      </c>
      <c r="X37" s="145">
        <f t="shared" si="11"/>
        <v>4.2300000000000004</v>
      </c>
      <c r="Y37" s="143"/>
      <c r="Z37" s="143"/>
    </row>
    <row r="38" spans="2:26" ht="18" x14ac:dyDescent="0.2">
      <c r="B38" s="180"/>
      <c r="O38" s="167"/>
      <c r="P38" s="147" t="s">
        <v>70</v>
      </c>
      <c r="Q38" s="164">
        <f>(Q37)-SUM(Q30:Q36)</f>
        <v>0</v>
      </c>
      <c r="R38" s="164">
        <f>Q37-F14</f>
        <v>0</v>
      </c>
      <c r="S38" s="145"/>
      <c r="T38" s="145"/>
      <c r="U38" s="145"/>
      <c r="V38" s="145"/>
      <c r="W38" s="145"/>
      <c r="X38" s="145"/>
      <c r="Y38" s="143"/>
      <c r="Z38" s="143"/>
    </row>
    <row r="39" spans="2:26" ht="18" x14ac:dyDescent="0.2">
      <c r="B39" s="180"/>
      <c r="O39" s="167"/>
      <c r="P39" s="170"/>
      <c r="Q39" s="171"/>
      <c r="R39" s="171"/>
      <c r="S39" s="171"/>
      <c r="T39" s="160"/>
      <c r="U39" s="171"/>
      <c r="V39" s="171"/>
      <c r="W39" s="171"/>
      <c r="X39" s="171"/>
      <c r="Y39" s="171"/>
      <c r="Z39" s="143"/>
    </row>
    <row r="40" spans="2:26" ht="18" x14ac:dyDescent="0.2">
      <c r="B40" s="180"/>
      <c r="O40" s="167"/>
      <c r="P40" s="149">
        <v>44709</v>
      </c>
      <c r="Q40" s="145">
        <f t="shared" ref="Q40:Q42" si="12">SUM(R40:X40)</f>
        <v>112</v>
      </c>
      <c r="R40" s="145"/>
      <c r="S40" s="145"/>
      <c r="T40" s="145"/>
      <c r="U40" s="145"/>
      <c r="V40" s="145"/>
      <c r="W40" s="145">
        <v>112</v>
      </c>
      <c r="X40" s="145"/>
      <c r="Y40" s="143" t="s">
        <v>111</v>
      </c>
      <c r="Z40" s="143"/>
    </row>
    <row r="41" spans="2:26" ht="18" x14ac:dyDescent="0.2">
      <c r="B41" s="180"/>
      <c r="O41" s="167"/>
      <c r="P41" s="149">
        <v>44710</v>
      </c>
      <c r="Q41" s="145">
        <f t="shared" si="12"/>
        <v>686.88</v>
      </c>
      <c r="R41" s="145"/>
      <c r="S41" s="145">
        <v>59.38</v>
      </c>
      <c r="T41" s="145">
        <v>366.25</v>
      </c>
      <c r="U41" s="145">
        <v>261.25</v>
      </c>
      <c r="V41" s="145"/>
      <c r="W41" s="145"/>
      <c r="X41" s="145"/>
      <c r="Y41" s="143" t="s">
        <v>89</v>
      </c>
      <c r="Z41" s="143"/>
    </row>
    <row r="42" spans="2:26" ht="18" x14ac:dyDescent="0.2">
      <c r="B42" s="180"/>
      <c r="O42" s="167"/>
      <c r="P42" s="149">
        <v>44693</v>
      </c>
      <c r="Q42" s="145">
        <f t="shared" si="12"/>
        <v>2.5099999999999998</v>
      </c>
      <c r="R42" s="145"/>
      <c r="S42" s="145"/>
      <c r="T42" s="145"/>
      <c r="U42" s="145"/>
      <c r="V42" s="145"/>
      <c r="W42" s="145"/>
      <c r="X42" s="145">
        <v>2.5099999999999998</v>
      </c>
      <c r="Y42" s="143" t="s">
        <v>94</v>
      </c>
      <c r="Z42" s="143"/>
    </row>
    <row r="43" spans="2:26" ht="18" x14ac:dyDescent="0.2">
      <c r="B43" s="180"/>
      <c r="O43" s="167"/>
      <c r="P43" s="147"/>
      <c r="Q43" s="143"/>
      <c r="R43" s="143"/>
      <c r="S43" s="143"/>
      <c r="T43" s="145"/>
      <c r="U43" s="143"/>
      <c r="V43" s="143"/>
      <c r="W43" s="143"/>
      <c r="X43" s="143"/>
      <c r="Y43" s="143"/>
      <c r="Z43" s="143"/>
    </row>
    <row r="44" spans="2:26" ht="18" x14ac:dyDescent="0.2">
      <c r="B44" s="180"/>
      <c r="O44" s="167"/>
      <c r="P44" s="147" t="s">
        <v>62</v>
      </c>
      <c r="Q44" s="145">
        <f>SUM(R44:X44)</f>
        <v>801.39</v>
      </c>
      <c r="R44" s="145">
        <f t="shared" ref="R44:X44" si="13">SUM(R40:R43)</f>
        <v>0</v>
      </c>
      <c r="S44" s="145">
        <f t="shared" si="13"/>
        <v>59.38</v>
      </c>
      <c r="T44" s="145">
        <f t="shared" si="13"/>
        <v>366.25</v>
      </c>
      <c r="U44" s="145">
        <f t="shared" si="13"/>
        <v>261.25</v>
      </c>
      <c r="V44" s="145">
        <f t="shared" si="13"/>
        <v>0</v>
      </c>
      <c r="W44" s="145">
        <f t="shared" si="13"/>
        <v>112</v>
      </c>
      <c r="X44" s="145">
        <f t="shared" si="13"/>
        <v>2.5099999999999998</v>
      </c>
      <c r="Y44" s="143"/>
      <c r="Z44" s="143"/>
    </row>
    <row r="45" spans="2:26" ht="18" x14ac:dyDescent="0.2">
      <c r="B45" s="180"/>
      <c r="O45" s="167"/>
      <c r="P45" s="147" t="s">
        <v>70</v>
      </c>
      <c r="Q45" s="164">
        <f>(Q44)-SUM(Q40:Q43)</f>
        <v>0</v>
      </c>
      <c r="R45" s="164">
        <f>Q44-G14</f>
        <v>0</v>
      </c>
      <c r="S45" s="145"/>
      <c r="T45" s="145"/>
      <c r="U45" s="145"/>
      <c r="V45" s="145"/>
      <c r="W45" s="145"/>
      <c r="X45" s="145"/>
      <c r="Y45" s="143"/>
      <c r="Z45" s="143"/>
    </row>
    <row r="46" spans="2:26" ht="18" x14ac:dyDescent="0.2">
      <c r="B46" s="180"/>
      <c r="O46" s="167"/>
      <c r="P46" s="170"/>
      <c r="Q46" s="171"/>
      <c r="R46" s="171"/>
      <c r="S46" s="171"/>
      <c r="T46" s="160"/>
      <c r="U46" s="171"/>
      <c r="V46" s="171"/>
      <c r="W46" s="171"/>
      <c r="X46" s="171"/>
      <c r="Y46" s="171"/>
      <c r="Z46" s="143"/>
    </row>
    <row r="47" spans="2:26" ht="18" x14ac:dyDescent="0.2">
      <c r="B47" s="180"/>
      <c r="O47" s="167"/>
      <c r="P47" s="149">
        <v>44713</v>
      </c>
      <c r="Q47" s="145">
        <f t="shared" ref="Q47:Q49" si="14">SUM(R47:X47)</f>
        <v>212</v>
      </c>
      <c r="R47" s="145"/>
      <c r="S47" s="145"/>
      <c r="T47" s="145"/>
      <c r="U47" s="145">
        <v>212</v>
      </c>
      <c r="V47" s="145"/>
      <c r="W47" s="145"/>
      <c r="X47" s="145"/>
      <c r="Y47" s="143" t="s">
        <v>110</v>
      </c>
      <c r="Z47" s="143"/>
    </row>
    <row r="48" spans="2:26" ht="18" x14ac:dyDescent="0.2">
      <c r="B48" s="180"/>
      <c r="O48" s="167"/>
      <c r="P48" s="149">
        <v>44729</v>
      </c>
      <c r="Q48" s="145">
        <f t="shared" si="14"/>
        <v>995.63</v>
      </c>
      <c r="R48" s="145"/>
      <c r="S48" s="145"/>
      <c r="T48" s="145">
        <v>498.75</v>
      </c>
      <c r="U48" s="145">
        <v>496.88</v>
      </c>
      <c r="V48" s="145"/>
      <c r="W48" s="145"/>
      <c r="X48" s="145"/>
      <c r="Y48" s="143" t="s">
        <v>89</v>
      </c>
      <c r="Z48" s="143"/>
    </row>
    <row r="49" spans="2:26" ht="18" x14ac:dyDescent="0.2">
      <c r="B49" s="180"/>
      <c r="O49" s="167"/>
      <c r="P49" s="149">
        <v>44719</v>
      </c>
      <c r="Q49" s="145">
        <f t="shared" si="14"/>
        <v>25.66</v>
      </c>
      <c r="R49" s="145"/>
      <c r="S49" s="145"/>
      <c r="T49" s="145"/>
      <c r="U49" s="145"/>
      <c r="V49" s="145"/>
      <c r="W49" s="145"/>
      <c r="X49" s="145">
        <v>25.66</v>
      </c>
      <c r="Y49" s="143" t="s">
        <v>94</v>
      </c>
      <c r="Z49" s="143"/>
    </row>
    <row r="50" spans="2:26" ht="18" x14ac:dyDescent="0.2">
      <c r="B50" s="180"/>
      <c r="O50" s="167"/>
      <c r="P50" s="147"/>
      <c r="Q50" s="143"/>
      <c r="R50" s="145"/>
      <c r="S50" s="145"/>
      <c r="T50" s="145"/>
      <c r="U50" s="145"/>
      <c r="V50" s="145"/>
      <c r="W50" s="145"/>
      <c r="X50" s="145"/>
      <c r="Y50" s="143"/>
      <c r="Z50" s="143"/>
    </row>
    <row r="51" spans="2:26" ht="18" x14ac:dyDescent="0.2">
      <c r="B51" s="180"/>
      <c r="O51" s="167"/>
      <c r="P51" s="147" t="s">
        <v>63</v>
      </c>
      <c r="Q51" s="145">
        <f>SUM(R51:X51)</f>
        <v>1233.2900000000002</v>
      </c>
      <c r="R51" s="145">
        <f t="shared" ref="R51:X51" si="15">SUM(R47:R50)</f>
        <v>0</v>
      </c>
      <c r="S51" s="145">
        <f t="shared" si="15"/>
        <v>0</v>
      </c>
      <c r="T51" s="145">
        <f t="shared" si="15"/>
        <v>498.75</v>
      </c>
      <c r="U51" s="145">
        <f t="shared" si="15"/>
        <v>708.88</v>
      </c>
      <c r="V51" s="145">
        <f t="shared" si="15"/>
        <v>0</v>
      </c>
      <c r="W51" s="145">
        <f t="shared" si="15"/>
        <v>0</v>
      </c>
      <c r="X51" s="145">
        <f t="shared" si="15"/>
        <v>25.66</v>
      </c>
      <c r="Y51" s="143"/>
      <c r="Z51" s="143"/>
    </row>
    <row r="52" spans="2:26" ht="18" x14ac:dyDescent="0.2">
      <c r="B52" s="180"/>
      <c r="O52" s="167"/>
      <c r="P52" s="147" t="s">
        <v>70</v>
      </c>
      <c r="Q52" s="164">
        <f>(Q51)-SUM(Q47:Q50)</f>
        <v>0</v>
      </c>
      <c r="R52" s="164">
        <f>Q51-H14</f>
        <v>0</v>
      </c>
      <c r="S52" s="145"/>
      <c r="T52" s="145"/>
      <c r="U52" s="145"/>
      <c r="V52" s="145"/>
      <c r="W52" s="145"/>
      <c r="X52" s="145"/>
      <c r="Y52" s="143"/>
      <c r="Z52" s="143"/>
    </row>
    <row r="53" spans="2:26" ht="18" x14ac:dyDescent="0.2">
      <c r="B53" s="180"/>
      <c r="O53" s="167"/>
      <c r="P53" s="170"/>
      <c r="Q53" s="171"/>
      <c r="R53" s="171"/>
      <c r="S53" s="171"/>
      <c r="T53" s="160"/>
      <c r="U53" s="171"/>
      <c r="V53" s="171"/>
      <c r="W53" s="171"/>
      <c r="X53" s="171"/>
      <c r="Y53" s="171"/>
      <c r="Z53" s="143"/>
    </row>
    <row r="54" spans="2:26" ht="18" x14ac:dyDescent="0.2">
      <c r="B54" s="180"/>
      <c r="O54" s="167"/>
      <c r="P54" s="149">
        <v>44743</v>
      </c>
      <c r="Q54" s="145">
        <f>SUM(R54:X54)</f>
        <v>612.28</v>
      </c>
      <c r="R54" s="145"/>
      <c r="S54" s="145"/>
      <c r="T54" s="145">
        <v>612.28</v>
      </c>
      <c r="U54" s="145"/>
      <c r="V54" s="145"/>
      <c r="W54" s="145"/>
      <c r="X54" s="145"/>
      <c r="Y54" s="143" t="s">
        <v>112</v>
      </c>
      <c r="Z54" s="143"/>
    </row>
    <row r="55" spans="2:26" ht="18" x14ac:dyDescent="0.2">
      <c r="B55" s="180"/>
      <c r="O55" s="167"/>
      <c r="P55" s="149">
        <v>44743</v>
      </c>
      <c r="Q55" s="145">
        <f>SUM(R55:X55)</f>
        <v>60</v>
      </c>
      <c r="R55" s="145">
        <v>60</v>
      </c>
      <c r="S55" s="145"/>
      <c r="T55" s="145"/>
      <c r="U55" s="145"/>
      <c r="V55" s="145"/>
      <c r="W55" s="145"/>
      <c r="X55" s="145"/>
      <c r="Y55" s="143" t="s">
        <v>105</v>
      </c>
      <c r="Z55" s="143"/>
    </row>
    <row r="56" spans="2:26" ht="18" x14ac:dyDescent="0.2">
      <c r="B56" s="180"/>
      <c r="O56" s="167"/>
      <c r="P56" s="149">
        <v>44749</v>
      </c>
      <c r="Q56" s="145">
        <f>SUM(R56:X56)</f>
        <v>2.5099999999999998</v>
      </c>
      <c r="R56" s="145"/>
      <c r="S56" s="145"/>
      <c r="T56" s="145"/>
      <c r="U56" s="145"/>
      <c r="V56" s="145"/>
      <c r="W56" s="145"/>
      <c r="X56" s="145">
        <v>2.5099999999999998</v>
      </c>
      <c r="Y56" s="143" t="s">
        <v>94</v>
      </c>
      <c r="Z56" s="143"/>
    </row>
    <row r="57" spans="2:26" ht="18" x14ac:dyDescent="0.2">
      <c r="B57" s="180"/>
      <c r="O57" s="167"/>
      <c r="P57" s="149">
        <v>44763</v>
      </c>
      <c r="Q57" s="145">
        <f>SUM(R57:X57)</f>
        <v>508.75</v>
      </c>
      <c r="R57" s="145"/>
      <c r="S57" s="145"/>
      <c r="T57" s="145">
        <v>475</v>
      </c>
      <c r="U57" s="145">
        <v>33.75</v>
      </c>
      <c r="V57" s="145"/>
      <c r="W57" s="145"/>
      <c r="X57" s="145"/>
      <c r="Y57" s="143" t="s">
        <v>89</v>
      </c>
      <c r="Z57" s="143"/>
    </row>
    <row r="58" spans="2:26" ht="18" x14ac:dyDescent="0.2">
      <c r="B58" s="180"/>
      <c r="O58" s="167"/>
      <c r="P58" s="149"/>
      <c r="Q58" s="145">
        <f>SUM(R58:X58)</f>
        <v>0</v>
      </c>
      <c r="R58" s="145"/>
      <c r="S58" s="145"/>
      <c r="T58" s="145"/>
      <c r="U58" s="145"/>
      <c r="V58" s="145"/>
      <c r="W58" s="145"/>
      <c r="X58" s="145"/>
      <c r="Y58" s="143"/>
      <c r="Z58" s="143"/>
    </row>
    <row r="59" spans="2:26" ht="18" x14ac:dyDescent="0.2">
      <c r="B59" s="180"/>
      <c r="O59" s="167"/>
      <c r="P59" s="147"/>
      <c r="Q59" s="143"/>
      <c r="R59" s="145"/>
      <c r="S59" s="145"/>
      <c r="T59" s="145"/>
      <c r="U59" s="145"/>
      <c r="V59" s="145"/>
      <c r="W59" s="145"/>
      <c r="X59" s="145"/>
      <c r="Y59" s="143"/>
      <c r="Z59" s="143"/>
    </row>
    <row r="60" spans="2:26" ht="18" x14ac:dyDescent="0.2">
      <c r="B60" s="180"/>
      <c r="O60" s="167"/>
      <c r="P60" s="147" t="s">
        <v>64</v>
      </c>
      <c r="Q60" s="145">
        <f>SUM(R60:X60)</f>
        <v>1183.54</v>
      </c>
      <c r="R60" s="145">
        <f t="shared" ref="R60:X60" si="16">SUM(R54:R59)</f>
        <v>60</v>
      </c>
      <c r="S60" s="145">
        <f t="shared" si="16"/>
        <v>0</v>
      </c>
      <c r="T60" s="145">
        <f t="shared" si="16"/>
        <v>1087.28</v>
      </c>
      <c r="U60" s="145">
        <f t="shared" si="16"/>
        <v>33.75</v>
      </c>
      <c r="V60" s="145">
        <f t="shared" si="16"/>
        <v>0</v>
      </c>
      <c r="W60" s="145">
        <f t="shared" si="16"/>
        <v>0</v>
      </c>
      <c r="X60" s="145">
        <f t="shared" si="16"/>
        <v>2.5099999999999998</v>
      </c>
      <c r="Y60" s="143"/>
      <c r="Z60" s="143"/>
    </row>
    <row r="61" spans="2:26" ht="18" x14ac:dyDescent="0.2">
      <c r="B61" s="180"/>
      <c r="O61" s="167"/>
      <c r="P61" s="147" t="s">
        <v>70</v>
      </c>
      <c r="Q61" s="164">
        <f>(Q60)-SUM(Q52:Q59)</f>
        <v>0</v>
      </c>
      <c r="R61" s="164">
        <f>Q60-I14</f>
        <v>0</v>
      </c>
      <c r="S61" s="145"/>
      <c r="T61" s="145"/>
      <c r="U61" s="145"/>
      <c r="V61" s="145"/>
      <c r="W61" s="145"/>
      <c r="X61" s="145"/>
      <c r="Y61" s="143"/>
      <c r="Z61" s="143"/>
    </row>
    <row r="62" spans="2:26" ht="18" x14ac:dyDescent="0.2">
      <c r="B62" s="180"/>
      <c r="O62" s="167"/>
      <c r="P62" s="170"/>
      <c r="Q62" s="171"/>
      <c r="R62" s="171"/>
      <c r="S62" s="171"/>
      <c r="T62" s="160"/>
      <c r="U62" s="171"/>
      <c r="V62" s="171"/>
      <c r="W62" s="171"/>
      <c r="X62" s="171"/>
      <c r="Y62" s="171"/>
      <c r="Z62" s="143"/>
    </row>
    <row r="63" spans="2:26" ht="18" x14ac:dyDescent="0.2">
      <c r="B63" s="180"/>
      <c r="O63" s="167"/>
      <c r="P63" s="149">
        <v>44776</v>
      </c>
      <c r="Q63" s="145">
        <f>SUM(R63:X63)</f>
        <v>1.19</v>
      </c>
      <c r="R63" s="145"/>
      <c r="S63" s="145"/>
      <c r="T63" s="145"/>
      <c r="U63" s="145"/>
      <c r="V63" s="145"/>
      <c r="W63" s="145"/>
      <c r="X63" s="145">
        <v>1.19</v>
      </c>
      <c r="Y63" s="143" t="s">
        <v>94</v>
      </c>
      <c r="Z63" s="143"/>
    </row>
    <row r="64" spans="2:26" ht="18" x14ac:dyDescent="0.2">
      <c r="B64" s="180"/>
      <c r="O64" s="167"/>
      <c r="P64" s="149">
        <v>44774</v>
      </c>
      <c r="Q64" s="145">
        <f>SUM(R64:X64)</f>
        <v>900</v>
      </c>
      <c r="R64" s="145">
        <v>900</v>
      </c>
      <c r="S64" s="145"/>
      <c r="U64" s="145"/>
      <c r="V64" s="145"/>
      <c r="W64" s="145"/>
      <c r="X64" s="145"/>
      <c r="Y64" s="143" t="s">
        <v>105</v>
      </c>
      <c r="Z64" s="143"/>
    </row>
    <row r="65" spans="2:26" ht="18" x14ac:dyDescent="0.2">
      <c r="B65" s="180"/>
      <c r="O65" s="167"/>
      <c r="P65" s="149">
        <v>44789</v>
      </c>
      <c r="Q65" s="145">
        <f>SUM(R65:X65)</f>
        <v>164.38</v>
      </c>
      <c r="R65" s="145"/>
      <c r="S65" s="145"/>
      <c r="T65" s="145">
        <v>71.25</v>
      </c>
      <c r="U65" s="145">
        <v>93.13</v>
      </c>
      <c r="V65" s="145"/>
      <c r="W65" s="145"/>
      <c r="X65" s="145"/>
      <c r="Y65" s="143" t="s">
        <v>89</v>
      </c>
      <c r="Z65" s="143"/>
    </row>
    <row r="66" spans="2:26" ht="18" x14ac:dyDescent="0.2">
      <c r="B66" s="180"/>
      <c r="O66" s="167"/>
      <c r="P66" s="147"/>
      <c r="Q66" s="143"/>
      <c r="R66" s="145"/>
      <c r="S66" s="145"/>
      <c r="T66" s="145"/>
      <c r="U66" s="145"/>
      <c r="V66" s="145"/>
      <c r="W66" s="145"/>
      <c r="X66" s="145"/>
      <c r="Y66" s="143"/>
      <c r="Z66" s="143"/>
    </row>
    <row r="67" spans="2:26" ht="18" x14ac:dyDescent="0.2">
      <c r="B67" s="180"/>
      <c r="O67" s="167"/>
      <c r="P67" s="147" t="s">
        <v>65</v>
      </c>
      <c r="Q67" s="145">
        <f>SUM(R67:X67)</f>
        <v>1065.5700000000002</v>
      </c>
      <c r="R67" s="145">
        <f t="shared" ref="R67:X67" si="17">SUM(R63:R66)</f>
        <v>900</v>
      </c>
      <c r="S67" s="145">
        <f t="shared" si="17"/>
        <v>0</v>
      </c>
      <c r="T67" s="145">
        <f t="shared" si="17"/>
        <v>71.25</v>
      </c>
      <c r="U67" s="145">
        <f t="shared" si="17"/>
        <v>93.13</v>
      </c>
      <c r="V67" s="145">
        <f t="shared" si="17"/>
        <v>0</v>
      </c>
      <c r="W67" s="145">
        <f t="shared" si="17"/>
        <v>0</v>
      </c>
      <c r="X67" s="145">
        <f t="shared" si="17"/>
        <v>1.19</v>
      </c>
      <c r="Y67" s="143"/>
      <c r="Z67" s="143"/>
    </row>
    <row r="68" spans="2:26" ht="18" x14ac:dyDescent="0.2">
      <c r="B68" s="180"/>
      <c r="O68" s="167"/>
      <c r="P68" s="147" t="s">
        <v>70</v>
      </c>
      <c r="Q68" s="164">
        <f>(Q67)-SUM(Q63:Q66)</f>
        <v>0</v>
      </c>
      <c r="R68" s="164">
        <f>Q67-J14</f>
        <v>0</v>
      </c>
      <c r="S68" s="145"/>
      <c r="T68" s="145"/>
      <c r="U68" s="145"/>
      <c r="V68" s="145"/>
      <c r="W68" s="145"/>
      <c r="X68" s="145"/>
      <c r="Y68" s="143"/>
      <c r="Z68" s="143"/>
    </row>
    <row r="69" spans="2:26" ht="18" x14ac:dyDescent="0.2">
      <c r="B69" s="180"/>
      <c r="O69" s="167"/>
      <c r="P69" s="170"/>
      <c r="Q69" s="171"/>
      <c r="R69" s="171"/>
      <c r="S69" s="171"/>
      <c r="T69" s="160"/>
      <c r="U69" s="171"/>
      <c r="V69" s="171"/>
      <c r="W69" s="171"/>
      <c r="X69" s="171"/>
      <c r="Y69" s="171"/>
      <c r="Z69" s="143"/>
    </row>
    <row r="70" spans="2:26" ht="18" x14ac:dyDescent="0.2">
      <c r="B70" s="180"/>
      <c r="O70" s="167"/>
      <c r="P70" s="149">
        <v>44819</v>
      </c>
      <c r="Q70" s="145">
        <f>SUM(R70:X70)</f>
        <v>448.5</v>
      </c>
      <c r="R70" s="145"/>
      <c r="T70" s="145">
        <v>23.75</v>
      </c>
      <c r="U70" s="145">
        <v>424.75</v>
      </c>
      <c r="V70" s="145"/>
      <c r="W70" s="145"/>
      <c r="X70" s="145"/>
      <c r="Y70" s="143" t="s">
        <v>89</v>
      </c>
      <c r="Z70" s="143"/>
    </row>
    <row r="71" spans="2:26" ht="18" x14ac:dyDescent="0.2">
      <c r="B71" s="180"/>
      <c r="O71" s="167"/>
      <c r="P71" s="147"/>
      <c r="Q71" s="143"/>
      <c r="R71" s="145"/>
      <c r="S71" s="145"/>
      <c r="T71" s="145"/>
      <c r="U71" s="145"/>
      <c r="V71" s="145"/>
      <c r="W71" s="145"/>
      <c r="X71" s="145"/>
      <c r="Y71" s="143"/>
      <c r="Z71" s="143"/>
    </row>
    <row r="72" spans="2:26" ht="18" x14ac:dyDescent="0.2">
      <c r="B72" s="180"/>
      <c r="O72" s="167"/>
      <c r="P72" s="147" t="s">
        <v>66</v>
      </c>
      <c r="Q72" s="145">
        <f>SUM(R72:X72)</f>
        <v>448.5</v>
      </c>
      <c r="R72" s="145">
        <f t="shared" ref="R72:X72" si="18">SUM(R70:R71)</f>
        <v>0</v>
      </c>
      <c r="S72" s="145">
        <f t="shared" si="18"/>
        <v>0</v>
      </c>
      <c r="T72" s="145">
        <f t="shared" si="18"/>
        <v>23.75</v>
      </c>
      <c r="U72" s="145">
        <f t="shared" si="18"/>
        <v>424.75</v>
      </c>
      <c r="V72" s="145">
        <f t="shared" si="18"/>
        <v>0</v>
      </c>
      <c r="W72" s="145">
        <f t="shared" si="18"/>
        <v>0</v>
      </c>
      <c r="X72" s="145">
        <f t="shared" si="18"/>
        <v>0</v>
      </c>
      <c r="Y72" s="143"/>
      <c r="Z72" s="143"/>
    </row>
    <row r="73" spans="2:26" ht="18" x14ac:dyDescent="0.2">
      <c r="B73" s="180"/>
      <c r="O73" s="167"/>
      <c r="P73" s="147" t="s">
        <v>70</v>
      </c>
      <c r="Q73" s="164">
        <f>(Q72)-SUM(Q70:Q71)</f>
        <v>0</v>
      </c>
      <c r="R73" s="164">
        <f>Q72-K14</f>
        <v>0</v>
      </c>
      <c r="S73" s="145"/>
      <c r="T73" s="145"/>
      <c r="U73" s="145"/>
      <c r="V73" s="145"/>
      <c r="W73" s="145"/>
      <c r="X73" s="145"/>
      <c r="Y73" s="143"/>
      <c r="Z73" s="143"/>
    </row>
    <row r="74" spans="2:26" ht="18" x14ac:dyDescent="0.2">
      <c r="B74" s="180"/>
      <c r="O74" s="167"/>
      <c r="P74" s="170"/>
      <c r="Q74" s="171"/>
      <c r="R74" s="171"/>
      <c r="S74" s="171"/>
      <c r="T74" s="160"/>
      <c r="U74" s="171"/>
      <c r="V74" s="171"/>
      <c r="W74" s="171"/>
      <c r="X74" s="171"/>
      <c r="Y74" s="171"/>
      <c r="Z74" s="143"/>
    </row>
    <row r="75" spans="2:26" ht="18" x14ac:dyDescent="0.2">
      <c r="B75" s="180"/>
      <c r="O75" s="167"/>
      <c r="P75" s="149">
        <v>44846</v>
      </c>
      <c r="Q75" s="145">
        <f>SUM(R75:X75)</f>
        <v>663.13</v>
      </c>
      <c r="R75" s="145"/>
      <c r="S75" s="145"/>
      <c r="T75" s="145">
        <v>118.75</v>
      </c>
      <c r="U75" s="145">
        <v>544.38</v>
      </c>
      <c r="V75" s="145"/>
      <c r="W75" s="145"/>
      <c r="X75" s="145"/>
      <c r="Y75" s="143" t="s">
        <v>89</v>
      </c>
      <c r="Z75" s="143"/>
    </row>
    <row r="76" spans="2:26" ht="18" x14ac:dyDescent="0.2">
      <c r="B76" s="180"/>
      <c r="O76" s="167"/>
      <c r="P76" s="149">
        <v>44847</v>
      </c>
      <c r="Q76" s="145">
        <f>SUM(R76:X76)</f>
        <v>445.69</v>
      </c>
      <c r="R76" s="145"/>
      <c r="S76" s="145"/>
      <c r="T76" s="145"/>
      <c r="U76" s="145"/>
      <c r="V76" s="145"/>
      <c r="W76" s="145">
        <v>445.69</v>
      </c>
      <c r="X76" s="145"/>
      <c r="Y76" s="143" t="s">
        <v>115</v>
      </c>
      <c r="Z76" s="143"/>
    </row>
    <row r="77" spans="2:26" ht="18" x14ac:dyDescent="0.2">
      <c r="B77" s="180"/>
      <c r="O77" s="167"/>
      <c r="P77" s="149">
        <v>44865</v>
      </c>
      <c r="Q77" s="145">
        <f>SUM(R77:X77)</f>
        <v>1.19</v>
      </c>
      <c r="R77" s="145"/>
      <c r="S77" s="145"/>
      <c r="T77" s="145"/>
      <c r="U77" s="145"/>
      <c r="V77" s="145"/>
      <c r="W77" s="145"/>
      <c r="X77" s="145">
        <v>1.19</v>
      </c>
      <c r="Y77" s="143" t="s">
        <v>94</v>
      </c>
      <c r="Z77" s="143"/>
    </row>
    <row r="78" spans="2:26" ht="18" x14ac:dyDescent="0.2">
      <c r="B78" s="180"/>
      <c r="O78" s="167"/>
      <c r="P78" s="147"/>
      <c r="Q78" s="143"/>
      <c r="R78" s="145"/>
      <c r="S78" s="145"/>
      <c r="T78" s="145"/>
      <c r="U78" s="145"/>
      <c r="V78" s="145"/>
      <c r="W78" s="145"/>
      <c r="X78" s="145"/>
      <c r="Y78" s="143"/>
      <c r="Z78" s="143"/>
    </row>
    <row r="79" spans="2:26" ht="18" x14ac:dyDescent="0.2">
      <c r="B79" s="180"/>
      <c r="O79" s="167"/>
      <c r="P79" s="147" t="s">
        <v>67</v>
      </c>
      <c r="Q79" s="145">
        <f>SUM(R79:X79)</f>
        <v>1110.01</v>
      </c>
      <c r="R79" s="145">
        <f t="shared" ref="R79:X79" si="19">SUM(R75:R78)</f>
        <v>0</v>
      </c>
      <c r="S79" s="145">
        <f t="shared" si="19"/>
        <v>0</v>
      </c>
      <c r="T79" s="145">
        <f t="shared" si="19"/>
        <v>118.75</v>
      </c>
      <c r="U79" s="145">
        <f t="shared" si="19"/>
        <v>544.38</v>
      </c>
      <c r="V79" s="145">
        <f t="shared" si="19"/>
        <v>0</v>
      </c>
      <c r="W79" s="145">
        <f t="shared" si="19"/>
        <v>445.69</v>
      </c>
      <c r="X79" s="145">
        <f t="shared" si="19"/>
        <v>1.19</v>
      </c>
      <c r="Y79" s="143"/>
      <c r="Z79" s="143"/>
    </row>
    <row r="80" spans="2:26" ht="18" x14ac:dyDescent="0.2">
      <c r="B80" s="180"/>
      <c r="O80" s="167"/>
      <c r="P80" s="147" t="s">
        <v>70</v>
      </c>
      <c r="Q80" s="164">
        <f>(Q79)-SUM(Q75:Q78)</f>
        <v>0</v>
      </c>
      <c r="R80" s="164">
        <f>Q79-L14</f>
        <v>0</v>
      </c>
      <c r="S80" s="145"/>
      <c r="T80" s="145"/>
      <c r="U80" s="145"/>
      <c r="V80" s="145"/>
      <c r="W80" s="145"/>
      <c r="X80" s="145"/>
      <c r="Y80" s="143"/>
      <c r="Z80" s="143"/>
    </row>
    <row r="81" spans="2:26" ht="18" x14ac:dyDescent="0.2">
      <c r="B81" s="180"/>
      <c r="O81" s="167"/>
      <c r="P81" s="170"/>
      <c r="Q81" s="171"/>
      <c r="R81" s="171"/>
      <c r="S81" s="171"/>
      <c r="T81" s="160"/>
      <c r="U81" s="171"/>
      <c r="V81" s="171"/>
      <c r="W81" s="171"/>
      <c r="X81" s="171"/>
      <c r="Y81" s="171"/>
      <c r="Z81" s="143"/>
    </row>
    <row r="82" spans="2:26" ht="18" x14ac:dyDescent="0.2">
      <c r="B82" s="180"/>
      <c r="O82" s="167"/>
      <c r="P82" s="149">
        <v>44875</v>
      </c>
      <c r="Q82" s="145">
        <f t="shared" ref="Q82:Q88" si="20">SUM(R82:X82)</f>
        <v>390.88</v>
      </c>
      <c r="R82" s="145"/>
      <c r="S82" s="145"/>
      <c r="T82" s="145">
        <v>71.25</v>
      </c>
      <c r="U82" s="145">
        <v>319.63</v>
      </c>
      <c r="V82" s="145"/>
      <c r="W82" s="145"/>
      <c r="X82" s="145"/>
      <c r="Y82" s="143" t="s">
        <v>89</v>
      </c>
      <c r="Z82" s="143"/>
    </row>
    <row r="83" spans="2:26" ht="18" x14ac:dyDescent="0.2">
      <c r="B83" s="180"/>
      <c r="O83" s="167"/>
      <c r="P83" s="149">
        <v>44875</v>
      </c>
      <c r="Q83" s="145">
        <f t="shared" si="20"/>
        <v>204.02</v>
      </c>
      <c r="R83" s="145"/>
      <c r="S83" s="145"/>
      <c r="T83" s="145">
        <v>204.02</v>
      </c>
      <c r="U83" s="145"/>
      <c r="V83" s="145"/>
      <c r="W83" s="145"/>
      <c r="X83" s="145"/>
      <c r="Y83" s="143" t="s">
        <v>122</v>
      </c>
      <c r="Z83" s="143"/>
    </row>
    <row r="84" spans="2:26" ht="18" x14ac:dyDescent="0.2">
      <c r="B84" s="180"/>
      <c r="O84" s="167"/>
      <c r="P84" s="149">
        <v>44887</v>
      </c>
      <c r="Q84" s="145" t="s">
        <v>21</v>
      </c>
      <c r="R84" s="145"/>
      <c r="S84" s="145"/>
      <c r="T84" s="145"/>
      <c r="U84" s="145"/>
      <c r="V84" s="145"/>
      <c r="W84" s="145"/>
      <c r="X84" s="145"/>
      <c r="Y84" s="143" t="s">
        <v>121</v>
      </c>
      <c r="Z84" s="143"/>
    </row>
    <row r="85" spans="2:26" ht="18" x14ac:dyDescent="0.2">
      <c r="B85" s="180"/>
      <c r="O85" s="167"/>
      <c r="P85" s="149">
        <v>44883</v>
      </c>
      <c r="Q85" s="145">
        <f t="shared" si="20"/>
        <v>150</v>
      </c>
      <c r="R85" s="145"/>
      <c r="S85" s="145"/>
      <c r="T85" s="145"/>
      <c r="U85" s="145">
        <v>150</v>
      </c>
      <c r="V85" s="145"/>
      <c r="W85" s="145"/>
      <c r="X85" s="145"/>
      <c r="Y85" s="143" t="s">
        <v>123</v>
      </c>
      <c r="Z85" s="143"/>
    </row>
    <row r="86" spans="2:26" ht="18" x14ac:dyDescent="0.2">
      <c r="B86" s="180"/>
      <c r="O86" s="167"/>
      <c r="P86" s="149">
        <v>44883</v>
      </c>
      <c r="Q86" s="145">
        <f t="shared" si="20"/>
        <v>200</v>
      </c>
      <c r="R86" s="145"/>
      <c r="S86" s="145"/>
      <c r="T86" s="145"/>
      <c r="U86" s="145">
        <v>200</v>
      </c>
      <c r="V86" s="145"/>
      <c r="W86" s="145"/>
      <c r="X86" s="145"/>
      <c r="Y86" s="143" t="s">
        <v>124</v>
      </c>
      <c r="Z86" s="143"/>
    </row>
    <row r="87" spans="2:26" ht="18" x14ac:dyDescent="0.2">
      <c r="B87" s="180"/>
      <c r="O87" s="167"/>
      <c r="P87" s="149">
        <v>44883</v>
      </c>
      <c r="Q87" s="145">
        <f t="shared" si="20"/>
        <v>100</v>
      </c>
      <c r="R87" s="145"/>
      <c r="S87" s="145"/>
      <c r="T87" s="145"/>
      <c r="U87" s="145">
        <v>100</v>
      </c>
      <c r="V87" s="145"/>
      <c r="W87" s="145"/>
      <c r="X87" s="145"/>
      <c r="Y87" s="143" t="s">
        <v>125</v>
      </c>
      <c r="Z87" s="143"/>
    </row>
    <row r="88" spans="2:26" ht="18" x14ac:dyDescent="0.2">
      <c r="B88" s="180"/>
      <c r="O88" s="167"/>
      <c r="P88" s="149"/>
      <c r="Q88" s="145">
        <f t="shared" si="20"/>
        <v>0</v>
      </c>
      <c r="R88" s="145"/>
      <c r="S88" s="145"/>
      <c r="T88" s="145"/>
      <c r="U88" s="145"/>
      <c r="V88" s="145"/>
      <c r="W88" s="145"/>
      <c r="X88" s="145"/>
      <c r="Y88" s="143"/>
      <c r="Z88" s="143"/>
    </row>
    <row r="89" spans="2:26" ht="18" x14ac:dyDescent="0.2">
      <c r="B89" s="180"/>
      <c r="O89" s="167"/>
      <c r="P89" s="147"/>
      <c r="Q89" s="143"/>
      <c r="R89" s="145"/>
      <c r="S89" s="145"/>
      <c r="T89" s="145"/>
      <c r="U89" s="145"/>
      <c r="V89" s="145"/>
      <c r="W89" s="145"/>
      <c r="X89" s="145"/>
      <c r="Y89" s="143"/>
      <c r="Z89" s="143"/>
    </row>
    <row r="90" spans="2:26" ht="18" x14ac:dyDescent="0.2">
      <c r="B90" s="180"/>
      <c r="O90" s="167"/>
      <c r="P90" s="147" t="s">
        <v>68</v>
      </c>
      <c r="Q90" s="145">
        <f>SUM(R90:X90)</f>
        <v>1044.9000000000001</v>
      </c>
      <c r="R90" s="145">
        <f t="shared" ref="R90:X90" si="21">SUM(R82:R89)</f>
        <v>0</v>
      </c>
      <c r="S90" s="145">
        <f t="shared" si="21"/>
        <v>0</v>
      </c>
      <c r="T90" s="145">
        <f t="shared" si="21"/>
        <v>275.27</v>
      </c>
      <c r="U90" s="145">
        <f t="shared" si="21"/>
        <v>769.63</v>
      </c>
      <c r="V90" s="145">
        <f t="shared" si="21"/>
        <v>0</v>
      </c>
      <c r="W90" s="145">
        <f t="shared" si="21"/>
        <v>0</v>
      </c>
      <c r="X90" s="145">
        <f t="shared" si="21"/>
        <v>0</v>
      </c>
      <c r="Y90" s="143"/>
      <c r="Z90" s="143"/>
    </row>
    <row r="91" spans="2:26" ht="18" x14ac:dyDescent="0.2">
      <c r="B91" s="180"/>
      <c r="O91" s="167"/>
      <c r="P91" s="147" t="s">
        <v>70</v>
      </c>
      <c r="Q91" s="164">
        <f>(Q90)-SUM(Q82:Q89)</f>
        <v>0</v>
      </c>
      <c r="R91" s="164">
        <f>Q90-M14</f>
        <v>0</v>
      </c>
      <c r="S91" s="145"/>
      <c r="T91" s="145"/>
      <c r="U91" s="145"/>
      <c r="V91" s="145"/>
      <c r="W91" s="145"/>
      <c r="X91" s="145"/>
      <c r="Y91" s="143"/>
      <c r="Z91" s="143"/>
    </row>
    <row r="92" spans="2:26" ht="18" x14ac:dyDescent="0.2">
      <c r="B92" s="180"/>
      <c r="O92" s="167"/>
      <c r="P92" s="170"/>
      <c r="Q92" s="171"/>
      <c r="R92" s="171"/>
      <c r="S92" s="171"/>
      <c r="T92" s="160"/>
      <c r="U92" s="171"/>
      <c r="V92" s="171"/>
      <c r="W92" s="171"/>
      <c r="X92" s="171"/>
      <c r="Y92" s="171"/>
      <c r="Z92" s="143"/>
    </row>
    <row r="93" spans="2:26" ht="18" x14ac:dyDescent="0.2">
      <c r="B93" s="180"/>
      <c r="O93" s="167"/>
      <c r="P93" s="149">
        <v>44907</v>
      </c>
      <c r="Q93" s="145">
        <f t="shared" ref="Q93:Q99" si="22">SUM(R93:X93)</f>
        <v>300</v>
      </c>
      <c r="R93" s="145">
        <v>300</v>
      </c>
      <c r="S93" s="145"/>
      <c r="T93" s="145"/>
      <c r="U93" s="145"/>
      <c r="V93" s="145"/>
      <c r="W93" s="145"/>
      <c r="X93" s="145"/>
      <c r="Y93" s="143" t="s">
        <v>105</v>
      </c>
      <c r="Z93" s="143"/>
    </row>
    <row r="94" spans="2:26" ht="18" x14ac:dyDescent="0.2">
      <c r="B94" s="180"/>
      <c r="O94" s="167"/>
      <c r="P94" s="149">
        <v>44910</v>
      </c>
      <c r="Q94" s="145">
        <f t="shared" si="22"/>
        <v>591.88</v>
      </c>
      <c r="R94" s="145"/>
      <c r="S94" s="145"/>
      <c r="T94" s="145">
        <v>190</v>
      </c>
      <c r="U94" s="145">
        <v>401.88</v>
      </c>
      <c r="V94" s="145"/>
      <c r="W94" s="145"/>
      <c r="X94" s="145"/>
      <c r="Y94" s="143" t="s">
        <v>89</v>
      </c>
      <c r="Z94" s="143"/>
    </row>
    <row r="95" spans="2:26" ht="18" x14ac:dyDescent="0.2">
      <c r="B95" s="180"/>
      <c r="O95" s="167"/>
      <c r="P95" s="149">
        <v>44903</v>
      </c>
      <c r="Q95" s="145">
        <f t="shared" si="22"/>
        <v>2.5099999999999998</v>
      </c>
      <c r="R95" s="145"/>
      <c r="S95" s="145"/>
      <c r="T95" s="145"/>
      <c r="U95" s="145"/>
      <c r="V95" s="145"/>
      <c r="W95" s="145"/>
      <c r="X95" s="145">
        <v>2.5099999999999998</v>
      </c>
      <c r="Y95" s="143" t="s">
        <v>94</v>
      </c>
      <c r="Z95" s="143"/>
    </row>
    <row r="96" spans="2:26" ht="18" x14ac:dyDescent="0.2">
      <c r="B96" s="180"/>
      <c r="O96" s="167"/>
      <c r="P96" s="149">
        <v>44924</v>
      </c>
      <c r="Q96" s="145">
        <f>SUM(R96:X96)</f>
        <v>1384</v>
      </c>
      <c r="R96" s="143"/>
      <c r="S96" s="143"/>
      <c r="T96" s="145"/>
      <c r="U96" s="145"/>
      <c r="V96" s="145">
        <v>1384</v>
      </c>
      <c r="W96" s="143"/>
      <c r="X96" s="143"/>
      <c r="Y96" s="143" t="s">
        <v>127</v>
      </c>
      <c r="Z96" s="143"/>
    </row>
    <row r="97" spans="2:26" ht="18" x14ac:dyDescent="0.2">
      <c r="B97" s="180"/>
      <c r="O97" s="167"/>
      <c r="P97" s="149">
        <v>44910</v>
      </c>
      <c r="Q97" s="145">
        <f>SUM(R97:X97)</f>
        <v>8.34</v>
      </c>
      <c r="R97" s="145"/>
      <c r="S97" s="145"/>
      <c r="T97" s="145"/>
      <c r="U97" s="145"/>
      <c r="V97" s="145"/>
      <c r="W97" s="145"/>
      <c r="X97" s="145">
        <v>8.34</v>
      </c>
      <c r="Y97" s="143" t="s">
        <v>94</v>
      </c>
      <c r="Z97" s="143"/>
    </row>
    <row r="98" spans="2:26" ht="18" x14ac:dyDescent="0.2">
      <c r="B98" s="180"/>
      <c r="O98" s="167"/>
      <c r="P98" s="149">
        <v>44914</v>
      </c>
      <c r="Q98" s="145">
        <f>SUM(R98:X98)</f>
        <v>24.47</v>
      </c>
      <c r="R98" s="145"/>
      <c r="S98" s="145"/>
      <c r="T98" s="145"/>
      <c r="U98" s="145"/>
      <c r="V98" s="145"/>
      <c r="W98" s="145"/>
      <c r="X98" s="145">
        <v>24.47</v>
      </c>
      <c r="Y98" s="143" t="s">
        <v>94</v>
      </c>
      <c r="Z98" s="143"/>
    </row>
    <row r="99" spans="2:26" ht="18" x14ac:dyDescent="0.2">
      <c r="B99" s="180"/>
      <c r="O99" s="167"/>
      <c r="P99" s="149">
        <v>44917</v>
      </c>
      <c r="Q99" s="145">
        <f t="shared" si="22"/>
        <v>4.8899999999999997</v>
      </c>
      <c r="R99" s="145"/>
      <c r="S99" s="145"/>
      <c r="T99" s="145"/>
      <c r="U99" s="145"/>
      <c r="V99" s="145"/>
      <c r="W99" s="145"/>
      <c r="X99" s="145">
        <v>4.8899999999999997</v>
      </c>
      <c r="Y99" s="143" t="s">
        <v>94</v>
      </c>
      <c r="Z99" s="143"/>
    </row>
    <row r="100" spans="2:26" ht="18" x14ac:dyDescent="0.2">
      <c r="O100" s="167"/>
      <c r="P100" s="147"/>
      <c r="Q100" s="143"/>
      <c r="R100" s="145"/>
      <c r="S100" s="145"/>
      <c r="T100" s="145"/>
      <c r="U100" s="145"/>
      <c r="V100" s="145"/>
      <c r="W100" s="145"/>
      <c r="X100" s="145"/>
      <c r="Y100" s="143"/>
    </row>
    <row r="101" spans="2:26" ht="18" x14ac:dyDescent="0.2">
      <c r="O101" s="167"/>
      <c r="P101" s="147" t="s">
        <v>69</v>
      </c>
      <c r="Q101" s="145">
        <f>SUM(R101:X101)</f>
        <v>2316.09</v>
      </c>
      <c r="R101" s="145">
        <f t="shared" ref="R101:X101" si="23">SUM(R93:R100)</f>
        <v>300</v>
      </c>
      <c r="S101" s="145">
        <f t="shared" si="23"/>
        <v>0</v>
      </c>
      <c r="T101" s="145">
        <f t="shared" si="23"/>
        <v>190</v>
      </c>
      <c r="U101" s="145">
        <f t="shared" si="23"/>
        <v>401.88</v>
      </c>
      <c r="V101" s="145">
        <f t="shared" si="23"/>
        <v>1384</v>
      </c>
      <c r="W101" s="145">
        <f t="shared" si="23"/>
        <v>0</v>
      </c>
      <c r="X101" s="145">
        <f t="shared" si="23"/>
        <v>40.21</v>
      </c>
      <c r="Y101" s="143"/>
    </row>
    <row r="102" spans="2:26" ht="18" x14ac:dyDescent="0.2">
      <c r="O102" s="167"/>
      <c r="P102" s="147" t="s">
        <v>70</v>
      </c>
      <c r="Q102" s="164">
        <f>(Q101)-SUM(Q93:Q100)</f>
        <v>0</v>
      </c>
      <c r="R102" s="164">
        <f>Q101-N14</f>
        <v>0</v>
      </c>
      <c r="S102" s="145"/>
      <c r="T102" s="145"/>
      <c r="U102" s="145"/>
      <c r="V102" s="145"/>
      <c r="W102" s="145"/>
      <c r="X102" s="145"/>
      <c r="Y102" s="143"/>
    </row>
    <row r="103" spans="2:26" ht="18" x14ac:dyDescent="0.2">
      <c r="O103" s="167"/>
      <c r="P103" s="170"/>
      <c r="Q103" s="171"/>
      <c r="R103" s="171"/>
      <c r="S103" s="171"/>
      <c r="T103" s="160"/>
      <c r="U103" s="171"/>
      <c r="V103" s="171"/>
      <c r="W103" s="171"/>
      <c r="X103" s="171"/>
      <c r="Y103" s="171"/>
    </row>
  </sheetData>
  <pageMargins left="0.7" right="0.7" top="0.75" bottom="0.75" header="0.3" footer="0.3"/>
  <pageSetup orientation="portrait" horizontalDpi="0" verticalDpi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940F486A2F0C94595FD9866813BB5B9" ma:contentTypeVersion="16" ma:contentTypeDescription="Create a new document." ma:contentTypeScope="" ma:versionID="7c8338790c094c171443d8f05e9f9eee">
  <xsd:schema xmlns:xsd="http://www.w3.org/2001/XMLSchema" xmlns:xs="http://www.w3.org/2001/XMLSchema" xmlns:p="http://schemas.microsoft.com/office/2006/metadata/properties" xmlns:ns2="7e64026e-34dd-4bd7-8b89-fc6698852c39" xmlns:ns3="aeee73af-8f19-4368-9c21-f43350e77a6e" targetNamespace="http://schemas.microsoft.com/office/2006/metadata/properties" ma:root="true" ma:fieldsID="6898ab0a412e362b90ece4d457258e3d" ns2:_="" ns3:_="">
    <xsd:import namespace="7e64026e-34dd-4bd7-8b89-fc6698852c39"/>
    <xsd:import namespace="aeee73af-8f19-4368-9c21-f43350e77a6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e64026e-34dd-4bd7-8b89-fc6698852c3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71ad9bc2-315f-4059-a33a-c582760e7f5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ee73af-8f19-4368-9c21-f43350e77a6e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f4b731e8-3544-4bce-bb1d-3638ae219acd}" ma:internalName="TaxCatchAll" ma:showField="CatchAllData" ma:web="aeee73af-8f19-4368-9c21-f43350e77a6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0071D76-E447-4DD0-B70F-45F1C35EB35D}"/>
</file>

<file path=customXml/itemProps2.xml><?xml version="1.0" encoding="utf-8"?>
<ds:datastoreItem xmlns:ds="http://schemas.openxmlformats.org/officeDocument/2006/customXml" ds:itemID="{7873261F-D97A-486A-B2D8-1AAFB99221A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Financial Statement</vt:lpstr>
      <vt:lpstr>Revenue</vt:lpstr>
      <vt:lpstr>Expenses</vt:lpstr>
      <vt:lpstr>'Financial Statement'!Print_Area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cp:lastPrinted>2022-11-11T16:37:09Z</cp:lastPrinted>
  <dcterms:created xsi:type="dcterms:W3CDTF">2021-12-23T19:39:58Z</dcterms:created>
  <dcterms:modified xsi:type="dcterms:W3CDTF">2023-01-09T16:40:05Z</dcterms:modified>
</cp:coreProperties>
</file>