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lydriggers/Documents/James/"/>
    </mc:Choice>
  </mc:AlternateContent>
  <xr:revisionPtr revIDLastSave="0" documentId="13_ncr:1_{99B3993D-FFDE-5F40-93E1-81C02DD21D1F}" xr6:coauthVersionLast="47" xr6:coauthVersionMax="47" xr10:uidLastSave="{00000000-0000-0000-0000-000000000000}"/>
  <bookViews>
    <workbookView xWindow="1000" yWindow="500" windowWidth="43800" windowHeight="24700" xr2:uid="{6103EC3A-3ED0-D14C-A2DD-37CA1AE6E6A5}"/>
  </bookViews>
  <sheets>
    <sheet name="Financial Statement" sheetId="1" r:id="rId1"/>
    <sheet name="Revenue" sheetId="2" r:id="rId2"/>
    <sheet name="Expenses" sheetId="5" r:id="rId3"/>
    <sheet name="Misc " sheetId="6" r:id="rId4"/>
  </sheets>
  <definedNames>
    <definedName name="_xlnm.Print_Area" localSheetId="0">'Financial Statement'!$A$1:$I$63</definedName>
    <definedName name="_xlnm.Print_Area" localSheetId="3">'Misc '!$A$1:$N$20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3" i="2" l="1"/>
  <c r="Q124" i="2"/>
  <c r="Q125" i="2"/>
  <c r="R127" i="2"/>
  <c r="Q82" i="5"/>
  <c r="D43" i="1"/>
  <c r="Q120" i="2"/>
  <c r="Q121" i="2"/>
  <c r="Q122" i="2"/>
  <c r="W72" i="5"/>
  <c r="K10" i="5"/>
  <c r="Q68" i="5"/>
  <c r="T72" i="5"/>
  <c r="K6" i="5"/>
  <c r="S64" i="5"/>
  <c r="J5" i="5"/>
  <c r="S110" i="2"/>
  <c r="K5" i="2"/>
  <c r="T102" i="2"/>
  <c r="J8" i="2"/>
  <c r="S102" i="2"/>
  <c r="J5" i="2"/>
  <c r="S72" i="5"/>
  <c r="K5" i="5"/>
  <c r="Q69" i="5"/>
  <c r="Q70" i="5"/>
  <c r="Q106" i="2"/>
  <c r="Q107" i="2"/>
  <c r="Q108" i="2"/>
  <c r="Q98" i="2"/>
  <c r="Q97" i="2"/>
  <c r="Q99" i="2"/>
  <c r="Q100" i="2"/>
  <c r="Q86" i="2"/>
  <c r="Q87" i="2"/>
  <c r="Q88" i="2"/>
  <c r="Q89" i="2"/>
  <c r="Q90" i="2"/>
  <c r="W53" i="5"/>
  <c r="H10" i="5"/>
  <c r="Q71" i="2"/>
  <c r="Q44" i="5"/>
  <c r="Q70" i="2"/>
  <c r="Q69" i="2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B20" i="6"/>
  <c r="Q47" i="2"/>
  <c r="Q48" i="2"/>
  <c r="Q49" i="2"/>
  <c r="Q50" i="2"/>
  <c r="Q28" i="5"/>
  <c r="Q33" i="2"/>
  <c r="Q34" i="2"/>
  <c r="Q35" i="2"/>
  <c r="Q36" i="2"/>
  <c r="Q21" i="5"/>
  <c r="Q19" i="5"/>
  <c r="Q18" i="5"/>
  <c r="Q15" i="5"/>
  <c r="R38" i="2"/>
  <c r="S38" i="2"/>
  <c r="T38" i="2"/>
  <c r="Q21" i="2"/>
  <c r="Q22" i="2"/>
  <c r="Q19" i="2"/>
  <c r="Q20" i="2"/>
  <c r="Q23" i="2"/>
  <c r="Q24" i="2"/>
  <c r="Q25" i="2"/>
  <c r="Q26" i="2"/>
  <c r="Q27" i="2"/>
  <c r="Q28" i="2"/>
  <c r="Q29" i="2"/>
  <c r="Q30" i="2"/>
  <c r="Q31" i="2"/>
  <c r="Q32" i="2"/>
  <c r="Q38" i="2"/>
  <c r="D4" i="2"/>
  <c r="R16" i="2"/>
  <c r="C4" i="2"/>
  <c r="R53" i="2"/>
  <c r="E4" i="2"/>
  <c r="R64" i="2"/>
  <c r="F4" i="2"/>
  <c r="R73" i="2"/>
  <c r="G4" i="2"/>
  <c r="R79" i="2"/>
  <c r="H4" i="2"/>
  <c r="R93" i="2"/>
  <c r="I4" i="2"/>
  <c r="R102" i="2"/>
  <c r="J4" i="2"/>
  <c r="R110" i="2"/>
  <c r="K4" i="2"/>
  <c r="R116" i="2"/>
  <c r="L4" i="2"/>
  <c r="M4" i="2"/>
  <c r="R136" i="2"/>
  <c r="N4" i="2"/>
  <c r="B4" i="2"/>
  <c r="D8" i="1"/>
  <c r="D5" i="2"/>
  <c r="S16" i="2"/>
  <c r="C5" i="2"/>
  <c r="S53" i="2"/>
  <c r="E5" i="2"/>
  <c r="S64" i="2"/>
  <c r="F5" i="2"/>
  <c r="S73" i="2"/>
  <c r="G5" i="2"/>
  <c r="S79" i="2"/>
  <c r="H5" i="2"/>
  <c r="S93" i="2"/>
  <c r="I5" i="2"/>
  <c r="S116" i="2"/>
  <c r="L5" i="2"/>
  <c r="S127" i="2"/>
  <c r="M5" i="2"/>
  <c r="S136" i="2"/>
  <c r="N5" i="2"/>
  <c r="B5" i="2"/>
  <c r="D9" i="1"/>
  <c r="D10" i="1"/>
  <c r="D8" i="2"/>
  <c r="T16" i="2"/>
  <c r="C8" i="2"/>
  <c r="T53" i="2"/>
  <c r="E8" i="2"/>
  <c r="T64" i="2"/>
  <c r="F8" i="2"/>
  <c r="T73" i="2"/>
  <c r="G8" i="2"/>
  <c r="T79" i="2"/>
  <c r="H8" i="2"/>
  <c r="T93" i="2"/>
  <c r="I8" i="2"/>
  <c r="T110" i="2"/>
  <c r="K8" i="2"/>
  <c r="T116" i="2"/>
  <c r="L8" i="2"/>
  <c r="T127" i="2"/>
  <c r="M8" i="2"/>
  <c r="T136" i="2"/>
  <c r="N8" i="2"/>
  <c r="B8" i="2"/>
  <c r="D12" i="1"/>
  <c r="D14" i="1"/>
  <c r="R10" i="5"/>
  <c r="C4" i="5"/>
  <c r="R23" i="5"/>
  <c r="D4" i="5"/>
  <c r="R30" i="5"/>
  <c r="E4" i="5"/>
  <c r="R38" i="5"/>
  <c r="F4" i="5"/>
  <c r="R46" i="5"/>
  <c r="G4" i="5"/>
  <c r="R53" i="5"/>
  <c r="H4" i="5"/>
  <c r="R58" i="5"/>
  <c r="I4" i="5"/>
  <c r="R64" i="5"/>
  <c r="J4" i="5"/>
  <c r="R72" i="5"/>
  <c r="K4" i="5"/>
  <c r="R85" i="5"/>
  <c r="M4" i="5"/>
  <c r="R96" i="5"/>
  <c r="N4" i="5"/>
  <c r="B4" i="5"/>
  <c r="D17" i="1"/>
  <c r="S30" i="5"/>
  <c r="E5" i="5"/>
  <c r="S46" i="5"/>
  <c r="G5" i="5"/>
  <c r="S53" i="5"/>
  <c r="H5" i="5"/>
  <c r="B5" i="5"/>
  <c r="D18" i="1"/>
  <c r="T10" i="5"/>
  <c r="C6" i="5"/>
  <c r="T23" i="5"/>
  <c r="D6" i="5"/>
  <c r="T30" i="5"/>
  <c r="E6" i="5"/>
  <c r="T38" i="5"/>
  <c r="F6" i="5"/>
  <c r="T46" i="5"/>
  <c r="G6" i="5"/>
  <c r="T53" i="5"/>
  <c r="H6" i="5"/>
  <c r="T58" i="5"/>
  <c r="I6" i="5"/>
  <c r="T64" i="5"/>
  <c r="J6" i="5"/>
  <c r="T77" i="5"/>
  <c r="L6" i="5"/>
  <c r="T85" i="5"/>
  <c r="M6" i="5"/>
  <c r="T96" i="5"/>
  <c r="N6" i="5"/>
  <c r="B6" i="5"/>
  <c r="D19" i="1"/>
  <c r="U10" i="5"/>
  <c r="C8" i="5"/>
  <c r="U23" i="5"/>
  <c r="D8" i="5"/>
  <c r="U30" i="5"/>
  <c r="E8" i="5"/>
  <c r="U38" i="5"/>
  <c r="F8" i="5"/>
  <c r="U46" i="5"/>
  <c r="G8" i="5"/>
  <c r="U53" i="5"/>
  <c r="H8" i="5"/>
  <c r="U58" i="5"/>
  <c r="I8" i="5"/>
  <c r="U64" i="5"/>
  <c r="J8" i="5"/>
  <c r="U72" i="5"/>
  <c r="K8" i="5"/>
  <c r="U77" i="5"/>
  <c r="L8" i="5"/>
  <c r="U85" i="5"/>
  <c r="M8" i="5"/>
  <c r="U96" i="5"/>
  <c r="N8" i="5"/>
  <c r="B8" i="5"/>
  <c r="D21" i="1"/>
  <c r="V10" i="5"/>
  <c r="C9" i="5"/>
  <c r="V23" i="5"/>
  <c r="D9" i="5"/>
  <c r="V30" i="5"/>
  <c r="E9" i="5"/>
  <c r="B9" i="5"/>
  <c r="D22" i="1"/>
  <c r="W46" i="5"/>
  <c r="G10" i="5"/>
  <c r="W77" i="5"/>
  <c r="L10" i="5"/>
  <c r="B10" i="5"/>
  <c r="D23" i="1"/>
  <c r="X10" i="5"/>
  <c r="C11" i="5"/>
  <c r="X23" i="5"/>
  <c r="D11" i="5"/>
  <c r="X30" i="5"/>
  <c r="E11" i="5"/>
  <c r="X38" i="5"/>
  <c r="F11" i="5"/>
  <c r="X46" i="5"/>
  <c r="G11" i="5"/>
  <c r="X53" i="5"/>
  <c r="H11" i="5"/>
  <c r="X58" i="5"/>
  <c r="I11" i="5"/>
  <c r="X64" i="5"/>
  <c r="J11" i="5"/>
  <c r="X72" i="5"/>
  <c r="K11" i="5"/>
  <c r="X77" i="5"/>
  <c r="L11" i="5"/>
  <c r="X85" i="5"/>
  <c r="M11" i="5"/>
  <c r="X96" i="5"/>
  <c r="N11" i="5"/>
  <c r="B11" i="5"/>
  <c r="D24" i="1"/>
  <c r="D27" i="1"/>
  <c r="D58" i="1"/>
  <c r="D62" i="1"/>
  <c r="D38" i="1"/>
  <c r="Q8" i="2"/>
  <c r="Q9" i="2"/>
  <c r="Q10" i="2"/>
  <c r="Q11" i="2"/>
  <c r="Q12" i="2"/>
  <c r="Q14" i="2"/>
  <c r="Q2" i="2"/>
  <c r="Q3" i="2"/>
  <c r="Q4" i="2"/>
  <c r="Q5" i="2"/>
  <c r="Q6" i="2"/>
  <c r="Q7" i="2"/>
  <c r="Q16" i="2"/>
  <c r="C6" i="2"/>
  <c r="C10" i="2"/>
  <c r="R17" i="2"/>
  <c r="Q17" i="2"/>
  <c r="F41" i="1"/>
  <c r="F40" i="1"/>
  <c r="F47" i="1"/>
  <c r="F48" i="1"/>
  <c r="D50" i="1"/>
  <c r="D29" i="1"/>
  <c r="F50" i="1"/>
  <c r="D30" i="1"/>
  <c r="D33" i="1"/>
  <c r="D54" i="1"/>
  <c r="S23" i="5"/>
  <c r="W23" i="5"/>
  <c r="Q23" i="5"/>
  <c r="D14" i="5"/>
  <c r="R24" i="5"/>
  <c r="Q13" i="5"/>
  <c r="Q14" i="5"/>
  <c r="Q16" i="5"/>
  <c r="Q17" i="5"/>
  <c r="Q20" i="5"/>
  <c r="Q24" i="5"/>
  <c r="S10" i="5"/>
  <c r="W10" i="5"/>
  <c r="Q10" i="5"/>
  <c r="C14" i="5"/>
  <c r="R11" i="5"/>
  <c r="Q2" i="5"/>
  <c r="Q3" i="5"/>
  <c r="Q4" i="5"/>
  <c r="Q5" i="5"/>
  <c r="Q6" i="5"/>
  <c r="Q7" i="5"/>
  <c r="Q11" i="5"/>
  <c r="Q130" i="2"/>
  <c r="Q131" i="2"/>
  <c r="Q132" i="2"/>
  <c r="Q133" i="2"/>
  <c r="Q134" i="2"/>
  <c r="Q136" i="2"/>
  <c r="N6" i="2"/>
  <c r="N10" i="2"/>
  <c r="R137" i="2"/>
  <c r="Q56" i="2"/>
  <c r="Q57" i="2"/>
  <c r="Q58" i="2"/>
  <c r="Q59" i="2"/>
  <c r="Q60" i="2"/>
  <c r="Q61" i="2"/>
  <c r="Q62" i="2"/>
  <c r="Q64" i="2"/>
  <c r="F6" i="2"/>
  <c r="F10" i="2"/>
  <c r="R65" i="2"/>
  <c r="Q65" i="2"/>
  <c r="Q41" i="2"/>
  <c r="Q42" i="2"/>
  <c r="Q43" i="2"/>
  <c r="Q44" i="2"/>
  <c r="Q45" i="2"/>
  <c r="Q46" i="2"/>
  <c r="Q51" i="2"/>
  <c r="Q53" i="2"/>
  <c r="E6" i="2"/>
  <c r="E10" i="2"/>
  <c r="R54" i="2"/>
  <c r="Q54" i="2"/>
  <c r="D6" i="2"/>
  <c r="D10" i="2"/>
  <c r="R39" i="2"/>
  <c r="Q39" i="2"/>
  <c r="E22" i="1"/>
  <c r="E10" i="1"/>
  <c r="F10" i="1"/>
  <c r="Q137" i="2"/>
  <c r="Q119" i="2"/>
  <c r="Q127" i="2"/>
  <c r="M6" i="2"/>
  <c r="M10" i="2"/>
  <c r="R128" i="2"/>
  <c r="Q128" i="2"/>
  <c r="S96" i="5"/>
  <c r="V96" i="5"/>
  <c r="W96" i="5"/>
  <c r="Q96" i="5"/>
  <c r="N14" i="5"/>
  <c r="R97" i="5"/>
  <c r="Q88" i="5"/>
  <c r="Q89" i="5"/>
  <c r="Q90" i="5"/>
  <c r="Q91" i="5"/>
  <c r="Q92" i="5"/>
  <c r="Q93" i="5"/>
  <c r="Q94" i="5"/>
  <c r="Q97" i="5"/>
  <c r="Q114" i="2"/>
  <c r="Q113" i="2"/>
  <c r="Q116" i="2"/>
  <c r="L6" i="2"/>
  <c r="L10" i="2"/>
  <c r="R117" i="2"/>
  <c r="Q117" i="2"/>
  <c r="S85" i="5"/>
  <c r="V85" i="5"/>
  <c r="W85" i="5"/>
  <c r="Q85" i="5"/>
  <c r="M14" i="5"/>
  <c r="R86" i="5"/>
  <c r="Q83" i="5"/>
  <c r="Q80" i="5"/>
  <c r="Q81" i="5"/>
  <c r="Q86" i="5"/>
  <c r="Q105" i="2"/>
  <c r="Q110" i="2"/>
  <c r="K6" i="2"/>
  <c r="K10" i="2"/>
  <c r="R111" i="2"/>
  <c r="Q111" i="2"/>
  <c r="Q96" i="2"/>
  <c r="Q102" i="2"/>
  <c r="J6" i="2"/>
  <c r="J10" i="2"/>
  <c r="R103" i="2"/>
  <c r="Q103" i="2"/>
  <c r="Q82" i="2"/>
  <c r="Q83" i="2"/>
  <c r="Q84" i="2"/>
  <c r="Q85" i="2"/>
  <c r="Q91" i="2"/>
  <c r="Q93" i="2"/>
  <c r="I6" i="2"/>
  <c r="I10" i="2"/>
  <c r="R94" i="2"/>
  <c r="Q94" i="2"/>
  <c r="S58" i="5"/>
  <c r="V58" i="5"/>
  <c r="W58" i="5"/>
  <c r="Q58" i="5"/>
  <c r="I14" i="5"/>
  <c r="R59" i="5"/>
  <c r="V53" i="5"/>
  <c r="Q53" i="5"/>
  <c r="Q49" i="5"/>
  <c r="Q50" i="5"/>
  <c r="Q51" i="5"/>
  <c r="Q54" i="5"/>
  <c r="Q56" i="5"/>
  <c r="Q59" i="5"/>
  <c r="H14" i="5"/>
  <c r="R54" i="5"/>
  <c r="Q76" i="2"/>
  <c r="Q77" i="2"/>
  <c r="Q79" i="2"/>
  <c r="H6" i="2"/>
  <c r="H10" i="2"/>
  <c r="R80" i="2"/>
  <c r="Q80" i="2"/>
  <c r="Q67" i="2"/>
  <c r="Q68" i="2"/>
  <c r="Q73" i="2"/>
  <c r="G6" i="2"/>
  <c r="G10" i="2"/>
  <c r="R74" i="2"/>
  <c r="Q74" i="2"/>
  <c r="G14" i="5"/>
  <c r="V46" i="5"/>
  <c r="Q46" i="5"/>
  <c r="R47" i="5"/>
  <c r="Q42" i="5"/>
  <c r="Q43" i="5"/>
  <c r="Q41" i="5"/>
  <c r="Q47" i="5"/>
  <c r="S38" i="5"/>
  <c r="V38" i="5"/>
  <c r="W38" i="5"/>
  <c r="Q38" i="5"/>
  <c r="F14" i="5"/>
  <c r="R39" i="5"/>
  <c r="Q33" i="5"/>
  <c r="Q34" i="5"/>
  <c r="Q35" i="5"/>
  <c r="Q39" i="5"/>
  <c r="W30" i="5"/>
  <c r="Q30" i="5"/>
  <c r="E14" i="5"/>
  <c r="R31" i="5"/>
  <c r="Q26" i="5"/>
  <c r="Q27" i="5"/>
  <c r="Q31" i="5"/>
  <c r="H10" i="1"/>
  <c r="H14" i="1"/>
  <c r="H27" i="1"/>
  <c r="H29" i="1"/>
  <c r="E50" i="1"/>
  <c r="H25" i="1"/>
  <c r="I27" i="1"/>
  <c r="B6" i="2"/>
  <c r="B10" i="2"/>
  <c r="B12" i="2"/>
  <c r="E14" i="1"/>
  <c r="F14" i="1"/>
  <c r="I14" i="1"/>
  <c r="J10" i="1"/>
  <c r="J14" i="1"/>
  <c r="K10" i="1"/>
  <c r="K14" i="1"/>
  <c r="L14" i="1"/>
  <c r="M14" i="1"/>
  <c r="R77" i="5"/>
  <c r="S77" i="5"/>
  <c r="V77" i="5"/>
  <c r="Q77" i="5"/>
  <c r="L14" i="5"/>
  <c r="R78" i="5"/>
  <c r="Q75" i="5"/>
  <c r="Q78" i="5"/>
  <c r="V72" i="5"/>
  <c r="Q72" i="5"/>
  <c r="K14" i="5"/>
  <c r="R73" i="5"/>
  <c r="Q67" i="5"/>
  <c r="Q73" i="5"/>
  <c r="V64" i="5"/>
  <c r="W64" i="5"/>
  <c r="Q64" i="5"/>
  <c r="J14" i="5"/>
  <c r="R65" i="5"/>
  <c r="Q61" i="5"/>
  <c r="Q62" i="5"/>
  <c r="Q65" i="5"/>
  <c r="B14" i="5"/>
  <c r="B16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F30" i="1"/>
  <c r="L27" i="1"/>
  <c r="L29" i="1"/>
  <c r="K27" i="1"/>
  <c r="K29" i="1"/>
  <c r="J27" i="1"/>
  <c r="J29" i="1"/>
  <c r="E27" i="1"/>
  <c r="E29" i="1"/>
  <c r="F27" i="1"/>
  <c r="K25" i="1"/>
  <c r="J25" i="1"/>
  <c r="D25" i="1"/>
  <c r="E25" i="1"/>
  <c r="F25" i="1"/>
  <c r="F24" i="1"/>
  <c r="F23" i="1"/>
  <c r="F22" i="1"/>
  <c r="F21" i="1"/>
  <c r="F19" i="1"/>
  <c r="F18" i="1"/>
  <c r="F17" i="1"/>
  <c r="F12" i="1"/>
  <c r="F9" i="1"/>
  <c r="F8" i="1"/>
</calcChain>
</file>

<file path=xl/sharedStrings.xml><?xml version="1.0" encoding="utf-8"?>
<sst xmlns="http://schemas.openxmlformats.org/spreadsheetml/2006/main" count="294" uniqueCount="171">
  <si>
    <t>Revenue</t>
  </si>
  <si>
    <t>2021 Actual</t>
  </si>
  <si>
    <t>Percent</t>
  </si>
  <si>
    <t>2020 Actual</t>
  </si>
  <si>
    <t>2019 Actual</t>
  </si>
  <si>
    <t>2018 Actual</t>
  </si>
  <si>
    <t>2017 Actual</t>
    <phoneticPr fontId="0" type="noConversion"/>
  </si>
  <si>
    <t>2016 Actual</t>
    <phoneticPr fontId="0" type="noConversion"/>
  </si>
  <si>
    <t>Member Dues</t>
  </si>
  <si>
    <t>Life</t>
  </si>
  <si>
    <t>Subtotal Dues</t>
  </si>
  <si>
    <t xml:space="preserve">Donations </t>
  </si>
  <si>
    <t>Total Revenue</t>
  </si>
  <si>
    <t>Expenses</t>
  </si>
  <si>
    <t>Lobbying &amp; Legal</t>
  </si>
  <si>
    <t xml:space="preserve">Member Education </t>
  </si>
  <si>
    <t>Member Renew, Recruit, F'raising</t>
  </si>
  <si>
    <t>Administration</t>
  </si>
  <si>
    <t>Board</t>
  </si>
  <si>
    <t>Insurance</t>
  </si>
  <si>
    <t>Board Travel</t>
  </si>
  <si>
    <t>n/a</t>
  </si>
  <si>
    <t>PayPal + Credit Card Fees</t>
  </si>
  <si>
    <t>Subtotal Administration</t>
    <phoneticPr fontId="0" type="noConversion"/>
  </si>
  <si>
    <t>Total Expenses</t>
  </si>
  <si>
    <t>Gain (Loss) Income Minus Expenses</t>
  </si>
  <si>
    <t>Gain Investment Interest</t>
    <phoneticPr fontId="0" type="noConversion"/>
  </si>
  <si>
    <t>Assets Beginning of Year</t>
    <phoneticPr fontId="0" type="noConversion"/>
  </si>
  <si>
    <t>Assets Year to Date</t>
    <phoneticPr fontId="0" type="noConversion"/>
  </si>
  <si>
    <t>Assets Summary</t>
  </si>
  <si>
    <t>Current</t>
    <phoneticPr fontId="0" type="noConversion"/>
  </si>
  <si>
    <t>Begin Year</t>
    <phoneticPr fontId="0" type="noConversion"/>
  </si>
  <si>
    <t>Interest</t>
    <phoneticPr fontId="0" type="noConversion"/>
  </si>
  <si>
    <t>Valley Bank Checking Account</t>
  </si>
  <si>
    <t>RMCU Savings</t>
  </si>
  <si>
    <t>NA</t>
  </si>
  <si>
    <t>Total</t>
  </si>
  <si>
    <t>Verify "0"</t>
    <phoneticPr fontId="0" type="noConversion"/>
  </si>
  <si>
    <t xml:space="preserve"> </t>
    <phoneticPr fontId="0" type="noConversion"/>
  </si>
  <si>
    <t>New Investments</t>
  </si>
  <si>
    <t>Total New Investments</t>
  </si>
  <si>
    <t>Revenue</t>
    <phoneticPr fontId="5" type="noConversion"/>
  </si>
  <si>
    <t>Date of Deposit</t>
    <phoneticPr fontId="5" type="noConversion"/>
  </si>
  <si>
    <t>Total</t>
    <phoneticPr fontId="5" type="noConversion"/>
  </si>
  <si>
    <t>January</t>
    <phoneticPr fontId="5" type="noConversion"/>
  </si>
  <si>
    <t>February</t>
    <phoneticPr fontId="5" type="noConversion"/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</si>
  <si>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</si>
  <si>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</si>
  <si>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</si>
  <si>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</si>
  <si>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</si>
  <si>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</si>
  <si>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</si>
  <si>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</si>
  <si>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</si>
  <si>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</si>
  <si>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Subtotal</t>
  </si>
  <si>
    <t>Total January</t>
  </si>
  <si>
    <t>check sb "0"</t>
  </si>
  <si>
    <t>Total February</t>
  </si>
  <si>
    <t>Total March</t>
  </si>
  <si>
    <t>Total April</t>
  </si>
  <si>
    <t>Total May</t>
  </si>
  <si>
    <t>Total June</t>
  </si>
  <si>
    <t>Total July</t>
  </si>
  <si>
    <t>Total August</t>
  </si>
  <si>
    <t>Total September</t>
  </si>
  <si>
    <t>Total October</t>
  </si>
  <si>
    <t>Total November</t>
  </si>
  <si>
    <t>Total December</t>
  </si>
  <si>
    <t>Check (SB "0")</t>
  </si>
  <si>
    <t>*Note that Pay Pal deposits are entered w/o fees. Fees are entered as expenses.</t>
  </si>
  <si>
    <t>Expenses</t>
    <phoneticPr fontId="5" type="noConversion"/>
  </si>
  <si>
    <t>Date Paid</t>
  </si>
  <si>
    <t>Lobbying and Legal</t>
    <phoneticPr fontId="5" type="noConversion"/>
  </si>
  <si>
    <t>Member Education</t>
    <phoneticPr fontId="9" type="noConversion"/>
  </si>
  <si>
    <t>Board Admin</t>
    <phoneticPr fontId="9" type="noConversion"/>
  </si>
  <si>
    <t>Board Insurance</t>
    <phoneticPr fontId="9" type="noConversion"/>
  </si>
  <si>
    <t>PayPal + Credit Card</t>
  </si>
  <si>
    <t>Note</t>
    <phoneticPr fontId="9" type="noConversion"/>
  </si>
  <si>
    <t>Subtotal Administration</t>
    <phoneticPr fontId="9" type="noConversion"/>
  </si>
  <si>
    <t>check s/b "0"</t>
  </si>
  <si>
    <t>One, Two or Three Years</t>
  </si>
  <si>
    <t>Donations</t>
  </si>
  <si>
    <t>Member Recruitment</t>
  </si>
  <si>
    <t>2022 Actual</t>
  </si>
  <si>
    <t>*</t>
  </si>
  <si>
    <t>YTD Totals</t>
  </si>
  <si>
    <t>Vanguard Ultra Short Term Bond Fund</t>
  </si>
  <si>
    <t>Vanguard Inflation Protected Securities Fund</t>
  </si>
  <si>
    <t>2023 Budget</t>
  </si>
  <si>
    <t>Action Print for New Member Mailing</t>
  </si>
  <si>
    <t>2023 Actual</t>
  </si>
  <si>
    <t>$26,825 </t>
  </si>
  <si>
    <t>AMRPE 2023 Financial Report</t>
  </si>
  <si>
    <t>Budget Approved: January 17, 2023</t>
  </si>
  <si>
    <t>PayPal</t>
  </si>
  <si>
    <t>Matured CD Stockman 36 mo  01/29/23 (2.0%)</t>
  </si>
  <si>
    <t>**</t>
  </si>
  <si>
    <t>From Stockman CD redemption</t>
  </si>
  <si>
    <t>$160,000 to RMCU for three CD's</t>
  </si>
  <si>
    <t>CMS Monthly</t>
  </si>
  <si>
    <t>DPHHS for Death Report</t>
  </si>
  <si>
    <t>Traveler's Insurance (Theft)</t>
  </si>
  <si>
    <t>Innovative Solutions for website hosting</t>
  </si>
  <si>
    <t>Sum of two deposits (667 + 630)</t>
  </si>
  <si>
    <t>Sum of three deposits (759+120+638)</t>
  </si>
  <si>
    <t>Action Print for renewal letter</t>
  </si>
  <si>
    <t>Sum of three deposits (1082+529+150)</t>
  </si>
  <si>
    <t>Sum of four deposits (20+97+544+583)</t>
  </si>
  <si>
    <t>Sum of three deposits (709+837+414)</t>
  </si>
  <si>
    <t>Sum of three deposits (573+601+244)</t>
  </si>
  <si>
    <t>Sum of three deposits (544+656+179)</t>
  </si>
  <si>
    <t>Sum of three deposits (643+544+688)</t>
  </si>
  <si>
    <t>Sum of three deposits (712+573+384)</t>
  </si>
  <si>
    <t>Sum of three deposits (688+632+335)</t>
  </si>
  <si>
    <t>Sum of three deposits (554+840+378)</t>
  </si>
  <si>
    <t>Sum of three deposits (605+622+206)</t>
  </si>
  <si>
    <t>Sum of three deposits (759+600+138)</t>
  </si>
  <si>
    <t>Sum of three deposits (641+757+608)</t>
  </si>
  <si>
    <t>Sum of two deposits (1166 + 140)</t>
  </si>
  <si>
    <t>Sum of three deposits (876+516+651) (Note that check #11551 was written for $53, but legal line said $58.)</t>
  </si>
  <si>
    <t>Bank Adjustment (Note that this should be returned. The bank read the digit amount on a 3/06 deposited check and should have read the legal line, as there was a $5 difference. Bank error in our favor.)</t>
  </si>
  <si>
    <t>Sum of two deposits (1013+128)</t>
  </si>
  <si>
    <t>Bank Adjustment (see 3/06 deposit)</t>
  </si>
  <si>
    <t>1st payment BKBH for session plus $225 from prior year</t>
  </si>
  <si>
    <t>Treasurer Duties Monthly</t>
  </si>
  <si>
    <t>January</t>
  </si>
  <si>
    <t>February</t>
  </si>
  <si>
    <t>Pay Bills</t>
  </si>
  <si>
    <t>Enter Deposits</t>
  </si>
  <si>
    <t xml:space="preserve">Balance Checkbook to Bank Statement to Spreadsheet </t>
  </si>
  <si>
    <t>Secretary of State Form</t>
  </si>
  <si>
    <t>IRS 990</t>
  </si>
  <si>
    <t>Total Hours</t>
  </si>
  <si>
    <t>Grand Total Hours</t>
  </si>
  <si>
    <t>Order IRS Forms</t>
  </si>
  <si>
    <t>Varies</t>
  </si>
  <si>
    <t>New Investment Firms</t>
  </si>
  <si>
    <t>IRS Forms 1096 and 1099</t>
  </si>
  <si>
    <t>Report to Board</t>
  </si>
  <si>
    <t>Change Signatories</t>
  </si>
  <si>
    <t>Purchase or Redeem Investments</t>
  </si>
  <si>
    <t xml:space="preserve"> Note that CD interest income will be reported upon redemption.</t>
  </si>
  <si>
    <t>#2 CD RMCU 12 mo  04/19/24 (3.85%)</t>
  </si>
  <si>
    <t>#3 CD RMCU 30 mo  05/22/25 (3.55%)</t>
  </si>
  <si>
    <t>#4 CD RMCU 24 mo  01/30/25 (3.50%)</t>
  </si>
  <si>
    <t>#5 CD RMCU 36 mo  01/30/26 (3.55%)</t>
  </si>
  <si>
    <t>To checking from Stockman CD 1/30/23</t>
  </si>
  <si>
    <t>$15,284.70 to RMCU for 12 month CD</t>
  </si>
  <si>
    <t>From checking to RMCU CD #2 on 04/19/23</t>
  </si>
  <si>
    <t>Final payment for session (BKBH)</t>
  </si>
  <si>
    <t>2nd and 3rd payment for session (BKBH)</t>
  </si>
  <si>
    <t>P.O. Box annual rent</t>
  </si>
  <si>
    <t>#1 CD RMCU 15 mo  04/30/24) (5.0%)</t>
  </si>
  <si>
    <t>Audit</t>
  </si>
  <si>
    <t>Action Print for newsletter</t>
  </si>
  <si>
    <t>Geoff Travel</t>
  </si>
  <si>
    <t>Leo Travel</t>
  </si>
  <si>
    <t>CMS Monthly. Note that member education was adjusted by a penny to match invoice.</t>
  </si>
  <si>
    <t>RMCU Money Market (1%)</t>
  </si>
  <si>
    <t>Note: This CD closed to additional investment.</t>
  </si>
  <si>
    <t>From checking to RMCU CD #2 on 10/16/23</t>
  </si>
  <si>
    <t>Note that $175,285 was redeemed from Stockman Bank CD on 01/30. Of that, $160,000 was used to purchase new CD's (#1, 4 &amp; 5) at RMCU, leaving a balance of $15,285 which was deposited into checking. The $15,285 was later used to purchase a new CD (#2) at RMCU on 4/19. An additional $5,000 was added to CD #2 on 10/16/23.</t>
  </si>
  <si>
    <t>BKBH</t>
  </si>
  <si>
    <t>Deposit slips for bank</t>
  </si>
  <si>
    <t>Action Print for new member letter</t>
  </si>
  <si>
    <t xml:space="preserve"> </t>
  </si>
  <si>
    <t xml:space="preserve">  </t>
  </si>
  <si>
    <t>Action Print for new member cards</t>
  </si>
  <si>
    <t>Report Date: December 19,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</si>
</sst>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m/d/yy;@"/>
    <numFmt numFmtId="167" formatCode="[$-409]mmmm\ d\,\ yyyy;@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2"/>
      <color rgb="FF006100"/>
      <name val="Calibri"/>
      <family val="2"/>
      <scheme val="minor"/>
    </font>
    <font>
      <u/>
      <sz val="14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6" fillId="0" borderId="4" xfId="0" applyFont="1" applyBorder="1" applyProtection="1">
      <protection locked="0"/>
    </xf>
    <xf numFmtId="6" fontId="6" fillId="0" borderId="4" xfId="0" applyNumberFormat="1" applyFont="1" applyBorder="1" applyProtection="1">
      <protection locked="0"/>
    </xf>
    <xf numFmtId="0" fontId="0" fillId="0" borderId="4" xfId="0" applyBorder="1"/>
    <xf numFmtId="0" fontId="6" fillId="0" borderId="1" xfId="0" applyFont="1" applyBorder="1" applyProtection="1">
      <protection locked="0"/>
    </xf>
    <xf numFmtId="15" fontId="4" fillId="0" borderId="2" xfId="0" applyNumberFormat="1" applyFont="1" applyBorder="1" applyProtection="1">
      <protection locked="0"/>
    </xf>
    <xf numFmtId="14" fontId="4" fillId="0" borderId="2" xfId="0" applyNumberFormat="1" applyFont="1" applyBorder="1" applyProtection="1">
      <protection locked="0"/>
    </xf>
    <xf numFmtId="14" fontId="7" fillId="0" borderId="2" xfId="0" applyNumberFormat="1" applyFont="1" applyBorder="1" applyProtection="1">
      <protection locked="0"/>
    </xf>
    <xf numFmtId="0" fontId="6" fillId="0" borderId="3" xfId="0" applyFont="1" applyBorder="1" applyProtection="1">
      <protection locked="0"/>
    </xf>
    <xf numFmtId="44" fontId="2" fillId="0" borderId="1" xfId="2" applyFont="1" applyFill="1" applyBorder="1" applyAlignment="1" applyProtection="1">
      <protection locked="0"/>
    </xf>
    <xf numFmtId="44" fontId="4" fillId="0" borderId="2" xfId="2" applyFont="1" applyFill="1" applyBorder="1" applyAlignment="1" applyProtection="1">
      <protection locked="0"/>
    </xf>
    <xf numFmtId="44" fontId="4" fillId="0" borderId="3" xfId="2" applyFont="1" applyFill="1" applyBorder="1" applyAlignment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4" xfId="0" applyFont="1" applyBorder="1"/>
    <xf numFmtId="6" fontId="8" fillId="0" borderId="4" xfId="0" applyNumberFormat="1" applyFont="1" applyBorder="1"/>
    <xf numFmtId="164" fontId="8" fillId="0" borderId="4" xfId="1" applyNumberFormat="1" applyFont="1" applyBorder="1"/>
    <xf numFmtId="9" fontId="8" fillId="0" borderId="4" xfId="3" applyFont="1" applyBorder="1"/>
    <xf numFmtId="164" fontId="8" fillId="0" borderId="4" xfId="3" applyNumberFormat="1" applyFont="1" applyBorder="1"/>
    <xf numFmtId="6" fontId="8" fillId="0" borderId="4" xfId="3" applyNumberFormat="1" applyFont="1" applyBorder="1"/>
    <xf numFmtId="164" fontId="8" fillId="0" borderId="4" xfId="0" applyNumberFormat="1" applyFont="1" applyBorder="1"/>
    <xf numFmtId="0" fontId="4" fillId="0" borderId="3" xfId="0" applyFont="1" applyBorder="1" applyAlignment="1" applyProtection="1">
      <alignment horizontal="center"/>
      <protection locked="0"/>
    </xf>
    <xf numFmtId="164" fontId="8" fillId="0" borderId="4" xfId="1" applyNumberFormat="1" applyFont="1" applyFill="1" applyBorder="1" applyAlignment="1" applyProtection="1">
      <protection locked="0"/>
    </xf>
    <xf numFmtId="164" fontId="8" fillId="0" borderId="4" xfId="0" applyNumberFormat="1" applyFont="1" applyBorder="1" applyProtection="1">
      <protection locked="0"/>
    </xf>
    <xf numFmtId="164" fontId="8" fillId="0" borderId="5" xfId="1" applyNumberFormat="1" applyFont="1" applyFill="1" applyBorder="1" applyAlignment="1" applyProtection="1">
      <protection locked="0"/>
    </xf>
    <xf numFmtId="0" fontId="8" fillId="0" borderId="5" xfId="0" applyFont="1" applyBorder="1"/>
    <xf numFmtId="164" fontId="8" fillId="0" borderId="5" xfId="0" applyNumberFormat="1" applyFont="1" applyBorder="1"/>
    <xf numFmtId="6" fontId="8" fillId="0" borderId="5" xfId="0" applyNumberFormat="1" applyFont="1" applyBorder="1"/>
    <xf numFmtId="164" fontId="8" fillId="0" borderId="5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164" fontId="2" fillId="0" borderId="6" xfId="1" applyNumberFormat="1" applyFont="1" applyFill="1" applyBorder="1" applyAlignment="1" applyProtection="1">
      <protection locked="0"/>
    </xf>
    <xf numFmtId="9" fontId="2" fillId="0" borderId="6" xfId="3" applyFont="1" applyBorder="1"/>
    <xf numFmtId="164" fontId="2" fillId="0" borderId="6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164" fontId="8" fillId="0" borderId="4" xfId="1" applyNumberFormat="1" applyFont="1" applyFill="1" applyBorder="1" applyAlignment="1" applyProtection="1">
      <alignment horizontal="center"/>
      <protection locked="0"/>
    </xf>
    <xf numFmtId="6" fontId="8" fillId="0" borderId="4" xfId="3" applyNumberFormat="1" applyFont="1" applyBorder="1" applyAlignment="1">
      <alignment horizontal="center"/>
    </xf>
    <xf numFmtId="9" fontId="8" fillId="0" borderId="5" xfId="3" applyFont="1" applyBorder="1"/>
    <xf numFmtId="164" fontId="8" fillId="0" borderId="5" xfId="3" applyNumberFormat="1" applyFont="1" applyBorder="1"/>
    <xf numFmtId="6" fontId="8" fillId="0" borderId="5" xfId="3" applyNumberFormat="1" applyFont="1" applyBorder="1"/>
    <xf numFmtId="0" fontId="3" fillId="0" borderId="1" xfId="0" applyFont="1" applyBorder="1" applyProtection="1">
      <protection locked="0"/>
    </xf>
    <xf numFmtId="5" fontId="8" fillId="0" borderId="4" xfId="1" applyNumberFormat="1" applyFont="1" applyBorder="1" applyAlignment="1">
      <alignment horizontal="right"/>
    </xf>
    <xf numFmtId="5" fontId="8" fillId="0" borderId="4" xfId="0" applyNumberFormat="1" applyFont="1" applyBorder="1"/>
    <xf numFmtId="5" fontId="8" fillId="0" borderId="4" xfId="3" applyNumberFormat="1" applyFont="1" applyBorder="1"/>
    <xf numFmtId="164" fontId="8" fillId="0" borderId="4" xfId="1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right"/>
      <protection locked="0"/>
    </xf>
    <xf numFmtId="164" fontId="8" fillId="0" borderId="4" xfId="0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6" fontId="2" fillId="0" borderId="4" xfId="0" applyNumberFormat="1" applyFont="1" applyBorder="1" applyAlignment="1" applyProtection="1">
      <alignment horizontal="right"/>
      <protection locked="0"/>
    </xf>
    <xf numFmtId="0" fontId="4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right"/>
      <protection locked="0"/>
    </xf>
    <xf numFmtId="164" fontId="8" fillId="0" borderId="9" xfId="1" applyNumberFormat="1" applyFont="1" applyBorder="1" applyAlignment="1">
      <alignment horizontal="right"/>
    </xf>
    <xf numFmtId="164" fontId="2" fillId="0" borderId="9" xfId="0" applyNumberFormat="1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right"/>
      <protection locked="0"/>
    </xf>
    <xf numFmtId="6" fontId="2" fillId="0" borderId="9" xfId="0" applyNumberFormat="1" applyFont="1" applyBorder="1" applyAlignment="1" applyProtection="1">
      <alignment horizontal="right"/>
      <protection locked="0"/>
    </xf>
    <xf numFmtId="0" fontId="8" fillId="0" borderId="9" xfId="0" applyFont="1" applyBorder="1"/>
    <xf numFmtId="0" fontId="2" fillId="0" borderId="7" xfId="0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164" fontId="2" fillId="0" borderId="10" xfId="1" applyNumberFormat="1" applyFont="1" applyFill="1" applyBorder="1" applyAlignment="1" applyProtection="1">
      <alignment horizontal="right"/>
      <protection locked="0"/>
    </xf>
    <xf numFmtId="164" fontId="8" fillId="0" borderId="10" xfId="1" applyNumberFormat="1" applyFont="1" applyFill="1" applyBorder="1" applyAlignment="1" applyProtection="1">
      <alignment horizontal="right"/>
      <protection locked="0"/>
    </xf>
    <xf numFmtId="6" fontId="8" fillId="0" borderId="10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3" xfId="0" applyFont="1" applyBorder="1" applyAlignment="1" applyProtection="1">
      <alignment horizontal="right"/>
      <protection locked="0"/>
    </xf>
    <xf numFmtId="164" fontId="2" fillId="0" borderId="14" xfId="1" applyNumberFormat="1" applyFont="1" applyFill="1" applyBorder="1" applyAlignment="1" applyProtection="1">
      <alignment horizontal="right"/>
      <protection locked="0"/>
    </xf>
    <xf numFmtId="164" fontId="8" fillId="0" borderId="14" xfId="1" applyNumberFormat="1" applyFont="1" applyFill="1" applyBorder="1" applyAlignment="1" applyProtection="1">
      <alignment horizontal="right"/>
      <protection locked="0"/>
    </xf>
    <xf numFmtId="0" fontId="2" fillId="0" borderId="14" xfId="0" applyFont="1" applyBorder="1" applyAlignment="1" applyProtection="1">
      <alignment horizontal="right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6" fontId="2" fillId="0" borderId="14" xfId="0" applyNumberFormat="1" applyFont="1" applyBorder="1" applyAlignment="1" applyProtection="1">
      <alignment horizontal="right"/>
      <protection locked="0"/>
    </xf>
    <xf numFmtId="0" fontId="8" fillId="0" borderId="14" xfId="0" applyFont="1" applyBorder="1"/>
    <xf numFmtId="0" fontId="2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6" xfId="0" applyFont="1" applyBorder="1" applyAlignment="1" applyProtection="1">
      <alignment horizontal="right"/>
      <protection locked="0"/>
    </xf>
    <xf numFmtId="164" fontId="2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right"/>
      <protection locked="0"/>
    </xf>
    <xf numFmtId="164" fontId="2" fillId="0" borderId="17" xfId="0" applyNumberFormat="1" applyFont="1" applyBorder="1" applyAlignment="1" applyProtection="1">
      <alignment horizontal="right"/>
      <protection locked="0"/>
    </xf>
    <xf numFmtId="6" fontId="2" fillId="0" borderId="17" xfId="0" applyNumberFormat="1" applyFont="1" applyBorder="1" applyAlignment="1" applyProtection="1">
      <alignment horizontal="right"/>
      <protection locked="0"/>
    </xf>
    <xf numFmtId="0" fontId="8" fillId="0" borderId="17" xfId="0" applyFont="1" applyBorder="1"/>
    <xf numFmtId="0" fontId="3" fillId="0" borderId="15" xfId="0" applyFont="1" applyBorder="1" applyProtection="1">
      <protection locked="0"/>
    </xf>
    <xf numFmtId="164" fontId="8" fillId="0" borderId="17" xfId="1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164" fontId="4" fillId="0" borderId="17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6" fontId="5" fillId="0" borderId="17" xfId="0" applyNumberFormat="1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4" fillId="0" borderId="20" xfId="0" applyFont="1" applyBorder="1" applyAlignment="1" applyProtection="1">
      <alignment horizontal="right"/>
      <protection locked="0"/>
    </xf>
    <xf numFmtId="164" fontId="8" fillId="0" borderId="6" xfId="1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alignment horizontal="right"/>
      <protection locked="0"/>
    </xf>
    <xf numFmtId="165" fontId="8" fillId="0" borderId="6" xfId="0" applyNumberFormat="1" applyFont="1" applyBorder="1" applyAlignment="1" applyProtection="1">
      <alignment horizontal="right"/>
      <protection locked="0"/>
    </xf>
    <xf numFmtId="164" fontId="4" fillId="0" borderId="6" xfId="0" applyNumberFormat="1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center"/>
      <protection locked="0"/>
    </xf>
    <xf numFmtId="6" fontId="4" fillId="0" borderId="6" xfId="0" applyNumberFormat="1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8" fillId="0" borderId="6" xfId="0" applyFont="1" applyBorder="1"/>
    <xf numFmtId="0" fontId="4" fillId="0" borderId="3" xfId="0" applyFont="1" applyBorder="1" applyAlignment="1" applyProtection="1">
      <alignment horizontal="right"/>
      <protection locked="0"/>
    </xf>
    <xf numFmtId="0" fontId="8" fillId="0" borderId="4" xfId="0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6" fontId="4" fillId="0" borderId="4" xfId="0" applyNumberFormat="1" applyFont="1" applyBorder="1" applyAlignment="1" applyProtection="1">
      <alignment horizontal="center"/>
      <protection locked="0"/>
    </xf>
    <xf numFmtId="10" fontId="8" fillId="0" borderId="4" xfId="0" applyNumberFormat="1" applyFont="1" applyBorder="1" applyAlignment="1" applyProtection="1">
      <alignment horizontal="center"/>
      <protection locked="0"/>
    </xf>
    <xf numFmtId="165" fontId="8" fillId="0" borderId="4" xfId="0" applyNumberFormat="1" applyFont="1" applyBorder="1" applyAlignment="1" applyProtection="1">
      <alignment horizontal="right"/>
      <protection locked="0"/>
    </xf>
    <xf numFmtId="164" fontId="8" fillId="0" borderId="9" xfId="1" applyNumberFormat="1" applyFont="1" applyFill="1" applyBorder="1" applyAlignment="1" applyProtection="1">
      <alignment horizontal="right"/>
      <protection locked="0"/>
    </xf>
    <xf numFmtId="164" fontId="8" fillId="0" borderId="9" xfId="0" applyNumberFormat="1" applyFont="1" applyBorder="1" applyAlignment="1" applyProtection="1">
      <alignment horizontal="right"/>
      <protection locked="0"/>
    </xf>
    <xf numFmtId="0" fontId="8" fillId="0" borderId="9" xfId="0" applyFont="1" applyBorder="1" applyAlignment="1" applyProtection="1">
      <alignment horizontal="right"/>
      <protection locked="0"/>
    </xf>
    <xf numFmtId="6" fontId="8" fillId="0" borderId="4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164" fontId="2" fillId="0" borderId="21" xfId="0" applyNumberFormat="1" applyFont="1" applyBorder="1" applyProtection="1">
      <protection locked="0"/>
    </xf>
    <xf numFmtId="6" fontId="8" fillId="0" borderId="4" xfId="0" applyNumberFormat="1" applyFont="1" applyBorder="1" applyProtection="1">
      <protection locked="0"/>
    </xf>
    <xf numFmtId="165" fontId="8" fillId="0" borderId="4" xfId="0" applyNumberFormat="1" applyFont="1" applyBorder="1" applyProtection="1">
      <protection locked="0"/>
    </xf>
    <xf numFmtId="164" fontId="5" fillId="0" borderId="4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3" fontId="4" fillId="0" borderId="4" xfId="1" applyNumberFormat="1" applyFont="1" applyFill="1" applyBorder="1" applyAlignment="1" applyProtection="1">
      <alignment horizontal="center"/>
      <protection locked="0"/>
    </xf>
    <xf numFmtId="164" fontId="8" fillId="0" borderId="4" xfId="0" applyNumberFormat="1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6" fontId="8" fillId="0" borderId="4" xfId="0" applyNumberFormat="1" applyFont="1" applyBorder="1" applyAlignment="1" applyProtection="1">
      <alignment horizontal="left"/>
      <protection locked="0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2" fillId="0" borderId="22" xfId="0" applyFont="1" applyBorder="1" applyAlignment="1" applyProtection="1">
      <alignment horizontal="left"/>
      <protection locked="0"/>
    </xf>
    <xf numFmtId="6" fontId="8" fillId="0" borderId="9" xfId="0" applyNumberFormat="1" applyFont="1" applyBorder="1" applyAlignment="1" applyProtection="1">
      <alignment horizontal="right"/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164" fontId="8" fillId="0" borderId="9" xfId="1" applyNumberFormat="1" applyFont="1" applyBorder="1"/>
    <xf numFmtId="164" fontId="8" fillId="0" borderId="9" xfId="0" applyNumberFormat="1" applyFont="1" applyBorder="1" applyProtection="1">
      <protection locked="0"/>
    </xf>
    <xf numFmtId="164" fontId="8" fillId="0" borderId="9" xfId="0" applyNumberFormat="1" applyFont="1" applyBorder="1"/>
    <xf numFmtId="6" fontId="8" fillId="0" borderId="9" xfId="0" applyNumberFormat="1" applyFont="1" applyBorder="1"/>
    <xf numFmtId="0" fontId="2" fillId="0" borderId="21" xfId="0" applyFont="1" applyBorder="1"/>
    <xf numFmtId="164" fontId="8" fillId="0" borderId="21" xfId="1" applyNumberFormat="1" applyFont="1" applyBorder="1"/>
    <xf numFmtId="164" fontId="8" fillId="0" borderId="21" xfId="0" applyNumberFormat="1" applyFont="1" applyBorder="1"/>
    <xf numFmtId="0" fontId="2" fillId="0" borderId="0" xfId="0" applyFont="1"/>
    <xf numFmtId="0" fontId="4" fillId="0" borderId="0" xfId="0" applyFont="1"/>
    <xf numFmtId="0" fontId="4" fillId="2" borderId="0" xfId="0" applyFont="1" applyFill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Protection="1">
      <protection locked="0"/>
    </xf>
    <xf numFmtId="15" fontId="10" fillId="0" borderId="0" xfId="0" applyNumberFormat="1" applyFont="1"/>
    <xf numFmtId="6" fontId="4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/>
    <xf numFmtId="6" fontId="4" fillId="2" borderId="0" xfId="0" applyNumberFormat="1" applyFont="1" applyFill="1"/>
    <xf numFmtId="0" fontId="4" fillId="0" borderId="0" xfId="0" applyFont="1" applyAlignment="1" applyProtection="1">
      <alignment horizontal="center"/>
      <protection locked="0"/>
    </xf>
    <xf numFmtId="166" fontId="4" fillId="0" borderId="0" xfId="0" applyNumberFormat="1" applyFont="1" applyAlignment="1">
      <alignment horizontal="center"/>
    </xf>
    <xf numFmtId="7" fontId="4" fillId="0" borderId="0" xfId="0" applyNumberFormat="1" applyFont="1" applyAlignment="1">
      <alignment horizontal="center"/>
    </xf>
    <xf numFmtId="14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6" fontId="4" fillId="0" borderId="0" xfId="0" applyNumberFormat="1" applyFont="1"/>
    <xf numFmtId="3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0" fillId="2" borderId="0" xfId="0" applyFill="1"/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6" fontId="4" fillId="0" borderId="0" xfId="1" applyNumberFormat="1" applyFont="1" applyBorder="1"/>
    <xf numFmtId="0" fontId="4" fillId="0" borderId="0" xfId="0" applyFont="1" applyAlignment="1" applyProtection="1">
      <alignment horizontal="right"/>
      <protection locked="0"/>
    </xf>
    <xf numFmtId="164" fontId="4" fillId="0" borderId="0" xfId="1" applyNumberFormat="1" applyFont="1" applyFill="1" applyBorder="1" applyAlignment="1" applyProtection="1">
      <protection locked="0"/>
    </xf>
    <xf numFmtId="6" fontId="4" fillId="0" borderId="0" xfId="1" applyNumberFormat="1" applyFont="1" applyFill="1" applyBorder="1" applyAlignment="1" applyProtection="1">
      <protection locked="0"/>
    </xf>
    <xf numFmtId="164" fontId="4" fillId="0" borderId="27" xfId="1" applyNumberFormat="1" applyFont="1" applyFill="1" applyBorder="1" applyAlignment="1" applyProtection="1">
      <protection locked="0"/>
    </xf>
    <xf numFmtId="6" fontId="4" fillId="0" borderId="27" xfId="1" applyNumberFormat="1" applyFont="1" applyFill="1" applyBorder="1" applyAlignment="1" applyProtection="1">
      <protection locked="0"/>
    </xf>
    <xf numFmtId="6" fontId="4" fillId="0" borderId="27" xfId="3" applyNumberFormat="1" applyFont="1" applyBorder="1"/>
    <xf numFmtId="6" fontId="3" fillId="0" borderId="0" xfId="1" applyNumberFormat="1" applyFont="1" applyFill="1" applyBorder="1" applyAlignment="1" applyProtection="1">
      <protection locked="0"/>
    </xf>
    <xf numFmtId="164" fontId="0" fillId="0" borderId="0" xfId="0" applyNumberFormat="1"/>
    <xf numFmtId="164" fontId="4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44" fontId="2" fillId="0" borderId="4" xfId="2" applyFont="1" applyFill="1" applyBorder="1" applyAlignment="1" applyProtection="1">
      <alignment horizontal="center" wrapText="1"/>
      <protection locked="0"/>
    </xf>
    <xf numFmtId="44" fontId="2" fillId="0" borderId="4" xfId="2" applyFont="1" applyBorder="1" applyAlignment="1">
      <alignment horizontal="center" wrapText="1"/>
    </xf>
    <xf numFmtId="6" fontId="2" fillId="0" borderId="4" xfId="2" applyNumberFormat="1" applyFont="1" applyFill="1" applyBorder="1" applyAlignment="1" applyProtection="1">
      <alignment horizontal="center" wrapText="1"/>
      <protection locked="0"/>
    </xf>
    <xf numFmtId="164" fontId="2" fillId="0" borderId="21" xfId="0" applyNumberFormat="1" applyFont="1" applyBorder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0" fontId="12" fillId="0" borderId="0" xfId="0" applyFont="1"/>
    <xf numFmtId="3" fontId="11" fillId="0" borderId="0" xfId="0" applyNumberFormat="1" applyFont="1" applyAlignment="1">
      <alignment horizontal="center"/>
    </xf>
    <xf numFmtId="164" fontId="4" fillId="0" borderId="4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Protection="1">
      <protection locked="0"/>
    </xf>
    <xf numFmtId="165" fontId="0" fillId="0" borderId="0" xfId="0" applyNumberFormat="1"/>
    <xf numFmtId="1" fontId="2" fillId="0" borderId="26" xfId="2" applyNumberFormat="1" applyFont="1" applyBorder="1" applyAlignment="1">
      <alignment horizontal="center" wrapText="1"/>
    </xf>
    <xf numFmtId="1" fontId="8" fillId="0" borderId="26" xfId="0" applyNumberFormat="1" applyFont="1" applyBorder="1" applyProtection="1">
      <protection locked="0"/>
    </xf>
    <xf numFmtId="1" fontId="8" fillId="0" borderId="26" xfId="0" applyNumberFormat="1" applyFont="1" applyBorder="1"/>
    <xf numFmtId="5" fontId="8" fillId="0" borderId="9" xfId="0" applyNumberFormat="1" applyFont="1" applyBorder="1" applyAlignment="1" applyProtection="1">
      <alignment horizontal="right"/>
      <protection locked="0"/>
    </xf>
    <xf numFmtId="167" fontId="4" fillId="0" borderId="3" xfId="0" applyNumberFormat="1" applyFont="1" applyBorder="1" applyProtection="1">
      <protection locked="0"/>
    </xf>
    <xf numFmtId="6" fontId="2" fillId="0" borderId="21" xfId="0" applyNumberFormat="1" applyFont="1" applyBorder="1" applyAlignment="1">
      <alignment horizontal="center"/>
    </xf>
    <xf numFmtId="3" fontId="8" fillId="0" borderId="4" xfId="0" applyNumberFormat="1" applyFont="1" applyBorder="1"/>
    <xf numFmtId="3" fontId="8" fillId="0" borderId="4" xfId="0" applyNumberFormat="1" applyFont="1" applyBorder="1" applyAlignment="1" applyProtection="1">
      <alignment horizontal="right"/>
      <protection locked="0"/>
    </xf>
    <xf numFmtId="1" fontId="2" fillId="0" borderId="26" xfId="0" applyNumberFormat="1" applyFont="1" applyBorder="1" applyAlignment="1">
      <alignment horizontal="center"/>
    </xf>
    <xf numFmtId="0" fontId="4" fillId="0" borderId="19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5" fillId="0" borderId="20" xfId="0" applyFont="1" applyBorder="1" applyProtection="1">
      <protection locked="0"/>
    </xf>
    <xf numFmtId="3" fontId="8" fillId="0" borderId="4" xfId="3" applyNumberFormat="1" applyFont="1" applyBorder="1" applyAlignment="1">
      <alignment horizontal="right"/>
    </xf>
    <xf numFmtId="164" fontId="2" fillId="0" borderId="6" xfId="3" applyNumberFormat="1" applyFont="1" applyBorder="1"/>
    <xf numFmtId="10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18" xfId="0" applyFont="1" applyBorder="1" applyProtection="1">
      <protection locked="0"/>
    </xf>
    <xf numFmtId="1" fontId="8" fillId="0" borderId="6" xfId="0" applyNumberFormat="1" applyFont="1" applyBorder="1" applyProtection="1">
      <protection locked="0"/>
    </xf>
    <xf numFmtId="1" fontId="8" fillId="0" borderId="6" xfId="0" applyNumberFormat="1" applyFont="1" applyBorder="1"/>
    <xf numFmtId="1" fontId="2" fillId="0" borderId="6" xfId="0" applyNumberFormat="1" applyFont="1" applyBorder="1" applyAlignment="1">
      <alignment horizontal="center"/>
    </xf>
    <xf numFmtId="1" fontId="2" fillId="0" borderId="6" xfId="2" applyNumberFormat="1" applyFont="1" applyBorder="1" applyAlignment="1">
      <alignment horizontal="center" wrapText="1"/>
    </xf>
    <xf numFmtId="6" fontId="12" fillId="0" borderId="4" xfId="0" applyNumberFormat="1" applyFont="1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164" fontId="4" fillId="0" borderId="4" xfId="0" applyNumberFormat="1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 vertical="top"/>
      <protection locked="0"/>
    </xf>
    <xf numFmtId="6" fontId="12" fillId="0" borderId="9" xfId="0" applyNumberFormat="1" applyFont="1" applyBorder="1"/>
    <xf numFmtId="0" fontId="0" fillId="0" borderId="9" xfId="0" applyBorder="1"/>
    <xf numFmtId="6" fontId="14" fillId="0" borderId="9" xfId="0" applyNumberFormat="1" applyFont="1" applyBorder="1"/>
    <xf numFmtId="164" fontId="2" fillId="0" borderId="21" xfId="0" applyNumberFormat="1" applyFont="1" applyBorder="1" applyAlignment="1" applyProtection="1">
      <alignment horizontal="right"/>
      <protection locked="0"/>
    </xf>
    <xf numFmtId="164" fontId="4" fillId="0" borderId="9" xfId="0" applyNumberFormat="1" applyFont="1" applyBorder="1" applyAlignment="1" applyProtection="1">
      <alignment horizontal="left"/>
      <protection locked="0"/>
    </xf>
    <xf numFmtId="165" fontId="15" fillId="0" borderId="0" xfId="0" applyNumberFormat="1" applyFont="1"/>
    <xf numFmtId="6" fontId="16" fillId="0" borderId="9" xfId="0" applyNumberFormat="1" applyFont="1" applyBorder="1" applyAlignment="1">
      <alignment horizontal="right"/>
    </xf>
    <xf numFmtId="0" fontId="4" fillId="0" borderId="1" xfId="0" applyFont="1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B646-1D71-3D4C-BE11-32B344AF4D5E}">
  <sheetPr>
    <pageSetUpPr fitToPage="1"/>
  </sheetPr>
  <dimension ref="A1:M72"/>
  <sheetViews>
    <sheetView tabSelected="1" workbookViewId="0">
      <selection activeCell="C5" sqref="C5"/>
    </sheetView>
  </sheetViews>
  <sheetFormatPr baseColWidth="10" defaultRowHeight="16" x14ac:dyDescent="0.2"/>
  <cols>
    <col min="3" max="3" width="29" customWidth="1"/>
    <col min="4" max="5" width="16.83203125" customWidth="1"/>
    <col min="6" max="6" width="13.83203125" customWidth="1"/>
    <col min="7" max="7" width="17.33203125" customWidth="1"/>
    <col min="8" max="13" width="16.83203125" customWidth="1"/>
  </cols>
  <sheetData>
    <row r="1" spans="1:13" ht="20" x14ac:dyDescent="0.2">
      <c r="A1" s="1" t="s">
        <v>94</v>
      </c>
      <c r="B1" s="2"/>
      <c r="C1" s="3"/>
      <c r="D1" s="4"/>
      <c r="E1" s="5"/>
      <c r="F1" s="5"/>
      <c r="G1" s="5"/>
      <c r="H1" s="5"/>
      <c r="I1" s="5"/>
      <c r="J1" s="5"/>
      <c r="K1" s="6"/>
      <c r="L1" s="5"/>
      <c r="M1" s="7"/>
    </row>
    <row r="2" spans="1:13" ht="18" x14ac:dyDescent="0.2">
      <c r="A2" s="8"/>
      <c r="B2" s="9" t="s">
        <v>95</v>
      </c>
      <c r="C2" s="3"/>
      <c r="D2" s="5"/>
      <c r="E2" s="5"/>
      <c r="F2" s="5"/>
      <c r="G2" s="5"/>
      <c r="H2" s="5"/>
      <c r="I2" s="5"/>
      <c r="J2" s="5"/>
      <c r="K2" s="6"/>
      <c r="L2" s="5"/>
      <c r="M2" s="7"/>
    </row>
    <row r="3" spans="1:13" ht="18" x14ac:dyDescent="0.2">
      <c r="A3" s="8"/>
      <c r="B3" s="10" t="s">
        <v>170</v>
      </c>
      <c r="C3" s="193"/>
      <c r="D3" s="5"/>
      <c r="E3" s="5"/>
      <c r="F3" s="5"/>
      <c r="G3" s="5"/>
      <c r="H3" s="5"/>
      <c r="I3" s="5"/>
      <c r="J3" s="5"/>
      <c r="K3" s="6"/>
      <c r="L3" s="5"/>
      <c r="M3" s="7"/>
    </row>
    <row r="4" spans="1:13" x14ac:dyDescent="0.2">
      <c r="A4" s="8"/>
      <c r="B4" s="11"/>
      <c r="C4" s="12"/>
      <c r="D4" s="5"/>
      <c r="E4" s="5"/>
      <c r="F4" s="5"/>
      <c r="G4" s="5"/>
      <c r="H4" s="5"/>
      <c r="I4" s="5"/>
      <c r="J4" s="5"/>
      <c r="K4" s="6"/>
      <c r="L4" s="5"/>
      <c r="M4" s="7"/>
    </row>
    <row r="5" spans="1:13" ht="40" customHeight="1" x14ac:dyDescent="0.2">
      <c r="A5" s="13" t="s">
        <v>0</v>
      </c>
      <c r="B5" s="14"/>
      <c r="C5" s="15"/>
      <c r="D5" s="178" t="s">
        <v>92</v>
      </c>
      <c r="E5" s="178" t="s">
        <v>90</v>
      </c>
      <c r="F5" s="179" t="s">
        <v>2</v>
      </c>
      <c r="G5" s="179" t="s">
        <v>85</v>
      </c>
      <c r="H5" s="179" t="s">
        <v>1</v>
      </c>
      <c r="I5" s="179" t="s">
        <v>3</v>
      </c>
      <c r="J5" s="180" t="s">
        <v>4</v>
      </c>
      <c r="K5" s="180" t="s">
        <v>5</v>
      </c>
      <c r="L5" s="178" t="s">
        <v>6</v>
      </c>
      <c r="M5" s="178" t="s">
        <v>7</v>
      </c>
    </row>
    <row r="6" spans="1:13" ht="20" x14ac:dyDescent="0.2">
      <c r="A6" s="16"/>
      <c r="B6" s="17"/>
      <c r="C6" s="3"/>
      <c r="D6" s="18"/>
      <c r="E6" s="18"/>
      <c r="F6" s="19"/>
      <c r="G6" s="19"/>
      <c r="H6" s="19"/>
      <c r="I6" s="19"/>
      <c r="J6" s="19"/>
      <c r="K6" s="20"/>
      <c r="L6" s="18"/>
      <c r="M6" s="19"/>
    </row>
    <row r="7" spans="1:13" ht="20" x14ac:dyDescent="0.2">
      <c r="A7" s="16"/>
      <c r="B7" s="2" t="s">
        <v>8</v>
      </c>
      <c r="C7" s="3"/>
      <c r="D7" s="18"/>
      <c r="E7" s="18"/>
      <c r="F7" s="19"/>
      <c r="G7" s="19"/>
      <c r="H7" s="19"/>
      <c r="I7" s="19"/>
      <c r="J7" s="19"/>
      <c r="K7" s="20"/>
      <c r="L7" s="18"/>
      <c r="M7" s="19"/>
    </row>
    <row r="8" spans="1:13" ht="20" x14ac:dyDescent="0.2">
      <c r="A8" s="16"/>
      <c r="B8" s="17"/>
      <c r="C8" s="3" t="s">
        <v>82</v>
      </c>
      <c r="D8" s="21">
        <f>Revenue!B4</f>
        <v>31866</v>
      </c>
      <c r="E8" s="21">
        <v>28000</v>
      </c>
      <c r="F8" s="22">
        <f>D8/E8</f>
        <v>1.1380714285714286</v>
      </c>
      <c r="G8" s="21">
        <v>29129</v>
      </c>
      <c r="H8" s="21">
        <v>29779</v>
      </c>
      <c r="I8" s="23">
        <v>17658</v>
      </c>
      <c r="J8" s="23">
        <v>32979</v>
      </c>
      <c r="K8" s="24">
        <v>25119</v>
      </c>
      <c r="L8" s="25">
        <v>23517</v>
      </c>
      <c r="M8" s="25">
        <v>27345</v>
      </c>
    </row>
    <row r="9" spans="1:13" ht="20" x14ac:dyDescent="0.2">
      <c r="A9" s="16"/>
      <c r="B9" s="17"/>
      <c r="C9" s="3" t="s">
        <v>9</v>
      </c>
      <c r="D9" s="21">
        <f>Revenue!B5</f>
        <v>12703</v>
      </c>
      <c r="E9" s="21">
        <v>10000</v>
      </c>
      <c r="F9" s="22">
        <f>D9/E9</f>
        <v>1.2703</v>
      </c>
      <c r="G9" s="21">
        <v>11301</v>
      </c>
      <c r="H9" s="23">
        <v>11575</v>
      </c>
      <c r="I9" s="23">
        <v>7175</v>
      </c>
      <c r="J9" s="23">
        <v>11670</v>
      </c>
      <c r="K9" s="24">
        <v>13400</v>
      </c>
      <c r="L9" s="25">
        <v>9200</v>
      </c>
      <c r="M9" s="25">
        <v>10000</v>
      </c>
    </row>
    <row r="10" spans="1:13" ht="20" x14ac:dyDescent="0.2">
      <c r="A10" s="16"/>
      <c r="B10" s="17"/>
      <c r="C10" s="177" t="s">
        <v>10</v>
      </c>
      <c r="D10" s="27">
        <f>SUM(D8:D9)</f>
        <v>44569</v>
      </c>
      <c r="E10" s="27">
        <f>SUM(E8:E9)</f>
        <v>38000</v>
      </c>
      <c r="F10" s="22">
        <f>D10/E10</f>
        <v>1.1728684210526317</v>
      </c>
      <c r="G10" s="27">
        <v>40430</v>
      </c>
      <c r="H10" s="27">
        <f>SUM(H8:H9)</f>
        <v>41354</v>
      </c>
      <c r="I10" s="23">
        <v>24833</v>
      </c>
      <c r="J10" s="24">
        <f>SUM(J8:J9)</f>
        <v>44649</v>
      </c>
      <c r="K10" s="24">
        <f>SUM(K8:K9)</f>
        <v>38519</v>
      </c>
      <c r="L10" s="28">
        <v>32717</v>
      </c>
      <c r="M10" s="28">
        <v>37345</v>
      </c>
    </row>
    <row r="11" spans="1:13" ht="20" x14ac:dyDescent="0.2">
      <c r="A11" s="16"/>
      <c r="B11" s="2"/>
      <c r="C11" s="3"/>
      <c r="D11" s="21"/>
      <c r="E11" s="28"/>
      <c r="F11" s="19"/>
      <c r="G11" s="28"/>
      <c r="H11" s="25"/>
      <c r="I11" s="25"/>
      <c r="J11" s="25"/>
      <c r="K11" s="20"/>
      <c r="L11" s="25"/>
      <c r="M11" s="25"/>
    </row>
    <row r="12" spans="1:13" ht="20" x14ac:dyDescent="0.2">
      <c r="A12" s="16"/>
      <c r="B12" s="2" t="s">
        <v>83</v>
      </c>
      <c r="C12" s="3"/>
      <c r="D12" s="21">
        <f>Revenue!B8</f>
        <v>3211</v>
      </c>
      <c r="E12" s="27">
        <v>3000</v>
      </c>
      <c r="F12" s="22">
        <f>D12/E12</f>
        <v>1.0703333333333334</v>
      </c>
      <c r="G12" s="27">
        <v>2136</v>
      </c>
      <c r="H12" s="23">
        <v>4223.2</v>
      </c>
      <c r="I12" s="23">
        <v>2316</v>
      </c>
      <c r="J12" s="23">
        <v>3346</v>
      </c>
      <c r="K12" s="24">
        <v>1754</v>
      </c>
      <c r="L12" s="25">
        <v>3967</v>
      </c>
      <c r="M12" s="25">
        <v>3061</v>
      </c>
    </row>
    <row r="13" spans="1:13" ht="21" thickBot="1" x14ac:dyDescent="0.25">
      <c r="A13" s="16"/>
      <c r="B13" s="17"/>
      <c r="C13" s="3"/>
      <c r="D13" s="29"/>
      <c r="E13" s="29"/>
      <c r="F13" s="30"/>
      <c r="G13" s="29"/>
      <c r="H13" s="31"/>
      <c r="I13" s="31"/>
      <c r="J13" s="31"/>
      <c r="K13" s="32"/>
      <c r="L13" s="33"/>
      <c r="M13" s="33"/>
    </row>
    <row r="14" spans="1:13" ht="21" thickTop="1" x14ac:dyDescent="0.2">
      <c r="A14" s="16"/>
      <c r="B14" s="17"/>
      <c r="C14" s="34" t="s">
        <v>12</v>
      </c>
      <c r="D14" s="35">
        <f>D10+D12</f>
        <v>47780</v>
      </c>
      <c r="E14" s="35">
        <f>E10+E12</f>
        <v>41000</v>
      </c>
      <c r="F14" s="22">
        <f>D14/E14</f>
        <v>1.1653658536585365</v>
      </c>
      <c r="G14" s="35">
        <v>42566</v>
      </c>
      <c r="H14" s="35">
        <f t="shared" ref="H14" si="0">H10+H12</f>
        <v>45577.2</v>
      </c>
      <c r="I14" s="35">
        <f t="shared" ref="I14:M14" si="1">I10+I12</f>
        <v>27149</v>
      </c>
      <c r="J14" s="35">
        <f t="shared" si="1"/>
        <v>47995</v>
      </c>
      <c r="K14" s="35">
        <f t="shared" si="1"/>
        <v>40273</v>
      </c>
      <c r="L14" s="35">
        <f t="shared" si="1"/>
        <v>36684</v>
      </c>
      <c r="M14" s="35">
        <f t="shared" si="1"/>
        <v>40406</v>
      </c>
    </row>
    <row r="15" spans="1:13" ht="40" customHeight="1" x14ac:dyDescent="0.2">
      <c r="A15" s="199" t="s">
        <v>13</v>
      </c>
      <c r="B15" s="198"/>
      <c r="C15" s="200"/>
      <c r="D15" s="21"/>
      <c r="E15" s="28"/>
      <c r="F15" s="19"/>
      <c r="G15" s="19"/>
      <c r="H15" s="25"/>
      <c r="I15" s="25"/>
      <c r="J15" s="25"/>
      <c r="K15" s="20"/>
      <c r="L15" s="25"/>
      <c r="M15" s="25"/>
    </row>
    <row r="16" spans="1:13" ht="20" x14ac:dyDescent="0.2">
      <c r="A16" s="16"/>
      <c r="B16" s="17"/>
      <c r="C16" s="26"/>
      <c r="D16" s="21"/>
      <c r="E16" s="39"/>
      <c r="F16" s="19"/>
      <c r="G16" s="19"/>
      <c r="H16" s="25"/>
      <c r="I16" s="25"/>
      <c r="J16" s="25"/>
      <c r="K16" s="20"/>
      <c r="L16" s="25"/>
      <c r="M16" s="25"/>
    </row>
    <row r="17" spans="1:13" ht="20" x14ac:dyDescent="0.2">
      <c r="A17" s="16"/>
      <c r="B17" s="2" t="s">
        <v>14</v>
      </c>
      <c r="C17" s="3"/>
      <c r="D17" s="21">
        <f>Expenses!B4</f>
        <v>12592.5</v>
      </c>
      <c r="E17" s="27">
        <v>19000</v>
      </c>
      <c r="F17" s="22">
        <f>D17/E17</f>
        <v>0.66276315789473683</v>
      </c>
      <c r="G17" s="23">
        <v>2475</v>
      </c>
      <c r="H17" s="23">
        <v>17019</v>
      </c>
      <c r="I17" s="23">
        <v>8344.6</v>
      </c>
      <c r="J17" s="23">
        <v>10000</v>
      </c>
      <c r="K17" s="24">
        <v>0</v>
      </c>
      <c r="L17" s="25">
        <v>10042.450000000001</v>
      </c>
      <c r="M17" s="25">
        <v>0</v>
      </c>
    </row>
    <row r="18" spans="1:13" ht="20" x14ac:dyDescent="0.2">
      <c r="A18" s="16"/>
      <c r="B18" s="2" t="s">
        <v>15</v>
      </c>
      <c r="C18" s="3"/>
      <c r="D18" s="21">
        <f>Expenses!B5</f>
        <v>2971.5</v>
      </c>
      <c r="E18" s="27">
        <v>3000</v>
      </c>
      <c r="F18" s="22">
        <f>D18/E18</f>
        <v>0.99050000000000005</v>
      </c>
      <c r="G18" s="23">
        <v>59</v>
      </c>
      <c r="H18" s="23">
        <v>2117.23</v>
      </c>
      <c r="I18" s="23">
        <v>2126.1799999999998</v>
      </c>
      <c r="J18" s="23">
        <v>3526</v>
      </c>
      <c r="K18" s="24">
        <v>1811</v>
      </c>
      <c r="L18" s="25">
        <v>4766.68</v>
      </c>
      <c r="M18" s="25">
        <v>2663.47</v>
      </c>
    </row>
    <row r="19" spans="1:13" ht="20" x14ac:dyDescent="0.2">
      <c r="A19" s="16"/>
      <c r="B19" s="2" t="s">
        <v>16</v>
      </c>
      <c r="C19" s="3"/>
      <c r="D19" s="21">
        <f>Expenses!B6</f>
        <v>11905.41</v>
      </c>
      <c r="E19" s="27">
        <v>7500</v>
      </c>
      <c r="F19" s="22">
        <f>D19/E19</f>
        <v>1.587388</v>
      </c>
      <c r="G19" s="23">
        <v>6295</v>
      </c>
      <c r="H19" s="23">
        <v>13305.54</v>
      </c>
      <c r="I19" s="23">
        <v>8854.34</v>
      </c>
      <c r="J19" s="23">
        <v>12456</v>
      </c>
      <c r="K19" s="24">
        <v>7519</v>
      </c>
      <c r="L19" s="25">
        <v>7349.1</v>
      </c>
      <c r="M19" s="25">
        <v>7297.13</v>
      </c>
    </row>
    <row r="20" spans="1:13" ht="20" x14ac:dyDescent="0.2">
      <c r="A20" s="16"/>
      <c r="B20" s="2" t="s">
        <v>17</v>
      </c>
      <c r="C20" s="3"/>
      <c r="D20" s="21"/>
      <c r="E20" s="27"/>
      <c r="F20" s="22"/>
      <c r="G20" s="23"/>
      <c r="H20" s="23"/>
      <c r="I20" s="23"/>
      <c r="J20" s="23"/>
      <c r="K20" s="24"/>
      <c r="L20" s="25"/>
      <c r="M20" s="25"/>
    </row>
    <row r="21" spans="1:13" ht="20" x14ac:dyDescent="0.2">
      <c r="A21" s="16"/>
      <c r="B21" s="17"/>
      <c r="C21" s="3" t="s">
        <v>18</v>
      </c>
      <c r="D21" s="21">
        <f>Expenses!B8</f>
        <v>5144.38</v>
      </c>
      <c r="E21" s="27">
        <v>5000</v>
      </c>
      <c r="F21" s="22">
        <f>D21/E21</f>
        <v>1.0288760000000001</v>
      </c>
      <c r="G21" s="23">
        <v>4719</v>
      </c>
      <c r="H21" s="23">
        <v>5039</v>
      </c>
      <c r="I21" s="23">
        <v>3604.25</v>
      </c>
      <c r="J21" s="23">
        <v>3884</v>
      </c>
      <c r="K21" s="24">
        <v>3408</v>
      </c>
      <c r="L21" s="25">
        <v>1764.75</v>
      </c>
      <c r="M21" s="25">
        <v>1862.25</v>
      </c>
    </row>
    <row r="22" spans="1:13" ht="20" x14ac:dyDescent="0.2">
      <c r="A22" s="16"/>
      <c r="B22" s="17"/>
      <c r="C22" s="3" t="s">
        <v>19</v>
      </c>
      <c r="D22" s="21">
        <f>Expenses!B9</f>
        <v>230</v>
      </c>
      <c r="E22" s="27">
        <f>230+1384</f>
        <v>1614</v>
      </c>
      <c r="F22" s="22">
        <f>D22/E22</f>
        <v>0.14250309789343246</v>
      </c>
      <c r="G22" s="23">
        <v>1384</v>
      </c>
      <c r="H22" s="23">
        <v>306</v>
      </c>
      <c r="I22" s="23">
        <v>153</v>
      </c>
      <c r="J22" s="23">
        <v>0</v>
      </c>
      <c r="K22" s="24">
        <v>153</v>
      </c>
      <c r="L22" s="25">
        <v>306</v>
      </c>
      <c r="M22" s="25">
        <v>148</v>
      </c>
    </row>
    <row r="23" spans="1:13" ht="20" x14ac:dyDescent="0.2">
      <c r="A23" s="16"/>
      <c r="B23" s="17"/>
      <c r="C23" s="3" t="s">
        <v>20</v>
      </c>
      <c r="D23" s="21">
        <f>Expenses!B10</f>
        <v>773.56</v>
      </c>
      <c r="E23" s="27">
        <v>2000</v>
      </c>
      <c r="F23" s="22">
        <f>D23/E23</f>
        <v>0.38677999999999996</v>
      </c>
      <c r="G23" s="23">
        <v>558</v>
      </c>
      <c r="H23" s="23">
        <v>358.21</v>
      </c>
      <c r="I23" s="23">
        <v>0</v>
      </c>
      <c r="J23" s="23">
        <v>744</v>
      </c>
      <c r="K23" s="40" t="s">
        <v>21</v>
      </c>
      <c r="L23" s="40" t="s">
        <v>21</v>
      </c>
      <c r="M23" s="40" t="s">
        <v>21</v>
      </c>
    </row>
    <row r="24" spans="1:13" ht="20" x14ac:dyDescent="0.2">
      <c r="A24" s="16"/>
      <c r="B24" s="17"/>
      <c r="C24" s="3" t="s">
        <v>22</v>
      </c>
      <c r="D24" s="21">
        <f>(Expenses!B11)</f>
        <v>223.57999999999998</v>
      </c>
      <c r="E24" s="27">
        <v>200</v>
      </c>
      <c r="F24" s="22">
        <f>D24/E24</f>
        <v>1.1178999999999999</v>
      </c>
      <c r="G24" s="23">
        <v>251</v>
      </c>
      <c r="H24" s="23">
        <v>162.28999999999996</v>
      </c>
      <c r="I24" s="23">
        <v>100.94999999999999</v>
      </c>
      <c r="J24" s="23">
        <v>115</v>
      </c>
      <c r="K24" s="24">
        <v>92</v>
      </c>
      <c r="L24" s="25">
        <v>212.45</v>
      </c>
      <c r="M24" s="25">
        <v>257.74</v>
      </c>
    </row>
    <row r="25" spans="1:13" ht="20" x14ac:dyDescent="0.2">
      <c r="A25" s="16"/>
      <c r="B25" s="17"/>
      <c r="C25" s="177" t="s">
        <v>23</v>
      </c>
      <c r="D25" s="27">
        <f>SUM(D21:D24)</f>
        <v>6371.52</v>
      </c>
      <c r="E25" s="27">
        <f>SUM(E21:E24)</f>
        <v>8814</v>
      </c>
      <c r="F25" s="22">
        <f>D25/E25</f>
        <v>0.72288631722260044</v>
      </c>
      <c r="G25" s="23">
        <v>6912</v>
      </c>
      <c r="H25" s="27">
        <f>SUM(H21:H24)</f>
        <v>5865.5</v>
      </c>
      <c r="I25" s="23">
        <v>3858.2</v>
      </c>
      <c r="J25" s="27">
        <f>SUM(J21:J24)</f>
        <v>4743</v>
      </c>
      <c r="K25" s="27">
        <f>SUM(K21:K24)</f>
        <v>3653</v>
      </c>
      <c r="L25" s="28">
        <v>2283.1999999999998</v>
      </c>
      <c r="M25" s="28">
        <v>2267.9899999999998</v>
      </c>
    </row>
    <row r="26" spans="1:13" ht="21" thickBot="1" x14ac:dyDescent="0.25">
      <c r="A26" s="16"/>
      <c r="B26" s="17"/>
      <c r="C26" s="26"/>
      <c r="D26" s="29"/>
      <c r="E26" s="29"/>
      <c r="F26" s="41"/>
      <c r="G26" s="42"/>
      <c r="H26" s="42"/>
      <c r="I26" s="42"/>
      <c r="J26" s="42"/>
      <c r="K26" s="43"/>
      <c r="L26" s="29"/>
      <c r="M26" s="33"/>
    </row>
    <row r="27" spans="1:13" ht="21" thickTop="1" x14ac:dyDescent="0.2">
      <c r="A27" s="16"/>
      <c r="B27" s="17"/>
      <c r="C27" s="34" t="s">
        <v>24</v>
      </c>
      <c r="D27" s="35">
        <f>SUM(D17:D24)</f>
        <v>33840.93</v>
      </c>
      <c r="E27" s="35">
        <f>SUM(E17:E24)</f>
        <v>38314</v>
      </c>
      <c r="F27" s="36">
        <f>D27/E27</f>
        <v>0.88325233596074537</v>
      </c>
      <c r="G27" s="202">
        <v>15741</v>
      </c>
      <c r="H27" s="35">
        <f>SUM(H17:H24)</f>
        <v>38307.270000000004</v>
      </c>
      <c r="I27" s="35">
        <f>SUM(I17:I24)</f>
        <v>23183.320000000003</v>
      </c>
      <c r="J27" s="35">
        <f>SUM(J17:J24)</f>
        <v>30725</v>
      </c>
      <c r="K27" s="35">
        <f>SUM(K17:K24)</f>
        <v>12983</v>
      </c>
      <c r="L27" s="35">
        <f>SUM(L17:L24)</f>
        <v>24441.430000000004</v>
      </c>
      <c r="M27" s="37">
        <v>12228.59</v>
      </c>
    </row>
    <row r="28" spans="1:13" ht="20" x14ac:dyDescent="0.2">
      <c r="A28" s="44"/>
      <c r="B28" s="2"/>
      <c r="C28" s="3"/>
      <c r="D28" s="21"/>
      <c r="E28" s="28"/>
      <c r="F28" s="19"/>
      <c r="G28" s="195"/>
      <c r="H28" s="25"/>
      <c r="I28" s="25"/>
      <c r="J28" s="25"/>
      <c r="K28" s="20"/>
      <c r="L28" s="21"/>
      <c r="M28" s="25"/>
    </row>
    <row r="29" spans="1:13" ht="20" x14ac:dyDescent="0.2">
      <c r="A29" s="44" t="s">
        <v>25</v>
      </c>
      <c r="B29" s="2"/>
      <c r="C29" s="3"/>
      <c r="D29" s="45">
        <f>D14-D27</f>
        <v>13939.07</v>
      </c>
      <c r="E29" s="46">
        <f>E14-E27</f>
        <v>2686</v>
      </c>
      <c r="F29" s="22"/>
      <c r="G29" s="201" t="s">
        <v>93</v>
      </c>
      <c r="H29" s="47">
        <f>H14-H27</f>
        <v>7269.929999999993</v>
      </c>
      <c r="I29" s="47">
        <v>3965.6799999999967</v>
      </c>
      <c r="J29" s="25">
        <f>J14-J27</f>
        <v>17270</v>
      </c>
      <c r="K29" s="25">
        <f>K14-K27</f>
        <v>27290</v>
      </c>
      <c r="L29" s="25">
        <f>L14-L27</f>
        <v>12242.569999999996</v>
      </c>
      <c r="M29" s="25">
        <v>28654.65</v>
      </c>
    </row>
    <row r="30" spans="1:13" ht="20" x14ac:dyDescent="0.2">
      <c r="A30" s="16" t="s">
        <v>26</v>
      </c>
      <c r="B30" s="2"/>
      <c r="C30" s="3"/>
      <c r="D30" s="48">
        <f>F50</f>
        <v>5405.2700000000114</v>
      </c>
      <c r="E30" s="25">
        <v>3600</v>
      </c>
      <c r="F30" s="22">
        <f>D30/E30</f>
        <v>1.501463888888892</v>
      </c>
      <c r="G30" s="23">
        <v>379</v>
      </c>
      <c r="H30" s="23">
        <v>3467</v>
      </c>
      <c r="I30" s="23">
        <v>4234.3000000000011</v>
      </c>
      <c r="J30" s="23">
        <v>3274</v>
      </c>
      <c r="K30" s="20"/>
      <c r="L30" s="25"/>
      <c r="M30" s="25"/>
    </row>
    <row r="31" spans="1:13" ht="20" x14ac:dyDescent="0.2">
      <c r="A31" s="16" t="s">
        <v>27</v>
      </c>
      <c r="B31" s="2"/>
      <c r="C31" s="49"/>
      <c r="D31" s="48">
        <v>227141</v>
      </c>
      <c r="E31" s="50"/>
      <c r="F31" s="51"/>
      <c r="G31" s="196"/>
      <c r="H31" s="50"/>
      <c r="I31" s="50"/>
      <c r="J31" s="52"/>
      <c r="K31" s="53"/>
      <c r="L31" s="52"/>
      <c r="M31" s="19"/>
    </row>
    <row r="32" spans="1:13" ht="21" thickBot="1" x14ac:dyDescent="0.25">
      <c r="A32" s="54"/>
      <c r="B32" s="55"/>
      <c r="C32" s="56"/>
      <c r="D32" s="57"/>
      <c r="E32" s="58"/>
      <c r="F32" s="59"/>
      <c r="G32" s="59"/>
      <c r="H32" s="58"/>
      <c r="I32" s="58"/>
      <c r="J32" s="59"/>
      <c r="K32" s="60"/>
      <c r="L32" s="59"/>
      <c r="M32" s="61"/>
    </row>
    <row r="33" spans="1:13" ht="21" thickTop="1" x14ac:dyDescent="0.2">
      <c r="A33" s="62"/>
      <c r="B33" s="55"/>
      <c r="C33" s="63" t="s">
        <v>28</v>
      </c>
      <c r="D33" s="64">
        <f>SUM(D29:D31)</f>
        <v>246485.34000000003</v>
      </c>
      <c r="E33" s="65"/>
      <c r="F33" s="65"/>
      <c r="G33" s="65"/>
      <c r="H33" s="64"/>
      <c r="I33" s="64"/>
      <c r="J33" s="65"/>
      <c r="K33" s="66"/>
      <c r="L33" s="65"/>
      <c r="M33" s="65"/>
    </row>
    <row r="34" spans="1:13" ht="21" thickBot="1" x14ac:dyDescent="0.25">
      <c r="A34" s="67"/>
      <c r="B34" s="68"/>
      <c r="C34" s="69"/>
      <c r="D34" s="70"/>
      <c r="E34" s="71"/>
      <c r="F34" s="72"/>
      <c r="G34" s="72"/>
      <c r="H34" s="73"/>
      <c r="I34" s="73"/>
      <c r="J34" s="72"/>
      <c r="K34" s="74"/>
      <c r="L34" s="72"/>
      <c r="M34" s="75"/>
    </row>
    <row r="35" spans="1:13" ht="21" thickTop="1" x14ac:dyDescent="0.2">
      <c r="A35" s="76" t="s">
        <v>29</v>
      </c>
      <c r="B35" s="77"/>
      <c r="C35" s="78"/>
      <c r="D35" s="79"/>
      <c r="E35" s="80"/>
      <c r="F35" s="81"/>
      <c r="G35" s="81"/>
      <c r="H35" s="81"/>
      <c r="I35" s="82"/>
      <c r="J35" s="81"/>
      <c r="K35" s="83"/>
      <c r="L35" s="81"/>
      <c r="M35" s="84"/>
    </row>
    <row r="36" spans="1:13" ht="20" x14ac:dyDescent="0.2">
      <c r="A36" s="76"/>
      <c r="B36" s="77"/>
      <c r="C36" s="78"/>
      <c r="D36" s="79"/>
      <c r="E36" s="80"/>
      <c r="F36" s="81"/>
      <c r="G36" s="81"/>
      <c r="H36" s="81"/>
      <c r="I36" s="82"/>
      <c r="J36" s="81"/>
      <c r="K36" s="83"/>
      <c r="L36" s="81"/>
      <c r="M36" s="84"/>
    </row>
    <row r="37" spans="1:13" ht="20" x14ac:dyDescent="0.2">
      <c r="A37" s="85"/>
      <c r="B37" s="77"/>
      <c r="C37" s="78"/>
      <c r="D37" s="86" t="s">
        <v>30</v>
      </c>
      <c r="E37" s="86" t="s">
        <v>31</v>
      </c>
      <c r="F37" s="87" t="s">
        <v>32</v>
      </c>
      <c r="G37" s="87"/>
      <c r="H37" s="87"/>
      <c r="I37" s="88"/>
      <c r="J37" s="89"/>
      <c r="K37" s="90"/>
      <c r="L37" s="81"/>
      <c r="M37" s="84"/>
    </row>
    <row r="38" spans="1:13" ht="20" x14ac:dyDescent="0.2">
      <c r="A38" s="91"/>
      <c r="B38" s="92"/>
      <c r="C38" s="93" t="s">
        <v>33</v>
      </c>
      <c r="D38" s="94">
        <f>E38+D14-D27-D62+F38</f>
        <v>12281.370000000014</v>
      </c>
      <c r="E38" s="95">
        <v>3340.51</v>
      </c>
      <c r="F38" s="96">
        <v>1.79</v>
      </c>
      <c r="G38" s="96"/>
      <c r="H38" s="96"/>
      <c r="I38" s="97"/>
      <c r="J38" s="98"/>
      <c r="K38" s="99"/>
      <c r="L38" s="100"/>
      <c r="M38" s="101"/>
    </row>
    <row r="39" spans="1:13" ht="20" x14ac:dyDescent="0.2">
      <c r="A39" s="44"/>
      <c r="B39" s="2"/>
      <c r="C39" s="102" t="s">
        <v>34</v>
      </c>
      <c r="D39" s="27">
        <v>20</v>
      </c>
      <c r="E39" s="50">
        <v>20</v>
      </c>
      <c r="F39" s="103" t="s">
        <v>35</v>
      </c>
      <c r="G39" s="50"/>
      <c r="H39" s="103"/>
      <c r="I39" s="104"/>
      <c r="J39" s="105"/>
      <c r="K39" s="106"/>
      <c r="L39" s="51"/>
      <c r="M39" s="19"/>
    </row>
    <row r="40" spans="1:13" ht="20" x14ac:dyDescent="0.2">
      <c r="A40" s="16"/>
      <c r="B40" s="17"/>
      <c r="C40" s="102" t="s">
        <v>160</v>
      </c>
      <c r="D40" s="27">
        <v>3438.51</v>
      </c>
      <c r="E40" s="27">
        <v>3407</v>
      </c>
      <c r="F40" s="192">
        <f>D40-E40</f>
        <v>31.510000000000218</v>
      </c>
      <c r="G40" s="50"/>
      <c r="H40" s="120"/>
      <c r="I40" s="50"/>
      <c r="J40" s="50"/>
      <c r="K40" s="107"/>
      <c r="L40" s="108"/>
      <c r="M40" s="19"/>
    </row>
    <row r="41" spans="1:13" ht="20" x14ac:dyDescent="0.2">
      <c r="A41" s="16"/>
      <c r="B41" s="17"/>
      <c r="C41" s="102" t="s">
        <v>97</v>
      </c>
      <c r="D41" s="50">
        <v>0</v>
      </c>
      <c r="E41" s="50">
        <v>170834</v>
      </c>
      <c r="F41" s="50">
        <f>(175284.7-E41)</f>
        <v>4450.7000000000116</v>
      </c>
      <c r="G41" s="120" t="s">
        <v>98</v>
      </c>
      <c r="H41" s="186"/>
      <c r="I41" s="50"/>
      <c r="J41" s="50"/>
      <c r="K41" s="107"/>
      <c r="L41" s="108"/>
      <c r="M41" s="19"/>
    </row>
    <row r="42" spans="1:13" ht="20" x14ac:dyDescent="0.2">
      <c r="A42" s="16"/>
      <c r="B42" s="17"/>
      <c r="C42" s="102" t="s">
        <v>154</v>
      </c>
      <c r="D42" s="110">
        <v>70000</v>
      </c>
      <c r="E42" s="110">
        <v>0</v>
      </c>
      <c r="F42" s="110" t="s">
        <v>86</v>
      </c>
      <c r="G42" s="220" t="s">
        <v>161</v>
      </c>
      <c r="H42" s="186"/>
      <c r="I42" s="50"/>
      <c r="J42" s="50"/>
      <c r="K42" s="107"/>
      <c r="L42" s="108"/>
      <c r="M42" s="19"/>
    </row>
    <row r="43" spans="1:13" ht="20" x14ac:dyDescent="0.2">
      <c r="A43" s="16"/>
      <c r="B43" s="17"/>
      <c r="C43" s="102" t="s">
        <v>144</v>
      </c>
      <c r="D43" s="222">
        <f>15284.7+5000</f>
        <v>20284.7</v>
      </c>
      <c r="E43" s="110">
        <v>0</v>
      </c>
      <c r="F43" s="110" t="s">
        <v>86</v>
      </c>
      <c r="G43" s="110"/>
      <c r="H43" s="186"/>
      <c r="I43" s="50"/>
      <c r="J43" s="50"/>
      <c r="K43" s="107"/>
      <c r="L43" s="108"/>
      <c r="M43" s="19"/>
    </row>
    <row r="44" spans="1:13" ht="20" x14ac:dyDescent="0.2">
      <c r="A44" s="16"/>
      <c r="B44" s="17"/>
      <c r="C44" s="102" t="s">
        <v>145</v>
      </c>
      <c r="D44" s="110">
        <v>30000</v>
      </c>
      <c r="E44" s="110">
        <v>30000</v>
      </c>
      <c r="F44" s="110" t="s">
        <v>86</v>
      </c>
      <c r="G44" s="110"/>
      <c r="H44" s="186"/>
      <c r="I44" s="50"/>
      <c r="J44" s="50"/>
      <c r="K44" s="107"/>
      <c r="L44" s="108"/>
      <c r="M44" s="19"/>
    </row>
    <row r="45" spans="1:13" ht="20" x14ac:dyDescent="0.2">
      <c r="A45" s="16"/>
      <c r="C45" s="102" t="s">
        <v>146</v>
      </c>
      <c r="D45" s="110">
        <v>30000</v>
      </c>
      <c r="E45" s="110">
        <v>0</v>
      </c>
      <c r="F45" s="110" t="s">
        <v>86</v>
      </c>
      <c r="G45" s="110"/>
      <c r="H45" s="186"/>
      <c r="I45" s="50"/>
      <c r="J45" s="50"/>
      <c r="K45" s="107"/>
      <c r="L45" s="108"/>
      <c r="M45" s="19"/>
    </row>
    <row r="46" spans="1:13" ht="20" x14ac:dyDescent="0.2">
      <c r="A46" s="16"/>
      <c r="B46" s="17"/>
      <c r="C46" s="102" t="s">
        <v>147</v>
      </c>
      <c r="D46" s="110">
        <v>60000</v>
      </c>
      <c r="E46" s="110">
        <v>0</v>
      </c>
      <c r="F46" s="110" t="s">
        <v>86</v>
      </c>
      <c r="G46" s="110"/>
      <c r="H46" s="186"/>
      <c r="I46" s="50"/>
      <c r="J46" s="50"/>
      <c r="K46" s="107"/>
      <c r="L46" s="108"/>
      <c r="M46" s="19"/>
    </row>
    <row r="47" spans="1:13" ht="20" x14ac:dyDescent="0.2">
      <c r="A47" s="16"/>
      <c r="B47" s="17"/>
      <c r="C47" s="102" t="s">
        <v>88</v>
      </c>
      <c r="D47" s="110">
        <v>5286.44</v>
      </c>
      <c r="E47" s="110">
        <v>5026.42</v>
      </c>
      <c r="F47" s="192">
        <f>D47-E47</f>
        <v>260.01999999999953</v>
      </c>
      <c r="G47" s="192"/>
      <c r="H47" s="186"/>
      <c r="I47" s="50"/>
      <c r="J47" s="50"/>
      <c r="K47" s="107"/>
      <c r="L47" s="108"/>
      <c r="M47" s="19"/>
    </row>
    <row r="48" spans="1:13" ht="20" x14ac:dyDescent="0.2">
      <c r="A48" s="16"/>
      <c r="B48" s="17"/>
      <c r="C48" s="102" t="s">
        <v>89</v>
      </c>
      <c r="D48" s="110">
        <v>15174.57</v>
      </c>
      <c r="E48" s="110">
        <v>14513.32</v>
      </c>
      <c r="F48" s="192">
        <f>D48-E48</f>
        <v>661.25</v>
      </c>
      <c r="G48" s="192"/>
      <c r="H48" s="186"/>
      <c r="I48" s="50"/>
      <c r="J48" s="50"/>
      <c r="K48" s="107"/>
      <c r="L48" s="108"/>
      <c r="M48" s="19"/>
    </row>
    <row r="49" spans="1:13" ht="21" thickBot="1" x14ac:dyDescent="0.25">
      <c r="A49" s="16"/>
      <c r="B49" s="17"/>
      <c r="C49" s="102"/>
      <c r="D49" s="109"/>
      <c r="E49" s="110"/>
      <c r="F49" s="111"/>
      <c r="G49" s="50"/>
      <c r="H49" s="50"/>
      <c r="I49" s="50"/>
      <c r="J49" s="51"/>
      <c r="K49" s="112"/>
      <c r="L49" s="51"/>
      <c r="M49" s="19"/>
    </row>
    <row r="50" spans="1:13" ht="21" thickTop="1" x14ac:dyDescent="0.2">
      <c r="A50" s="1"/>
      <c r="B50" s="113"/>
      <c r="C50" s="34" t="s">
        <v>36</v>
      </c>
      <c r="D50" s="114">
        <f>SUM(D38:D49)</f>
        <v>246485.59000000003</v>
      </c>
      <c r="E50" s="114">
        <f>SUM(E38:E49)</f>
        <v>227141.25000000003</v>
      </c>
      <c r="F50" s="114">
        <f>SUM(F38:F49)</f>
        <v>5405.2700000000114</v>
      </c>
      <c r="G50" s="28"/>
      <c r="H50" s="28"/>
      <c r="I50" s="28"/>
      <c r="J50" s="28"/>
      <c r="K50" s="115"/>
      <c r="L50" s="116"/>
      <c r="M50" s="19"/>
    </row>
    <row r="51" spans="1:13" ht="20" x14ac:dyDescent="0.2">
      <c r="A51" s="1"/>
      <c r="B51" s="113"/>
      <c r="C51" s="34"/>
      <c r="D51" s="37"/>
      <c r="E51" s="37"/>
      <c r="F51" s="37"/>
      <c r="G51" s="37"/>
      <c r="H51" s="28"/>
      <c r="I51" s="28"/>
      <c r="J51" s="28"/>
      <c r="K51" s="115"/>
      <c r="L51" s="116"/>
      <c r="M51" s="19"/>
    </row>
    <row r="52" spans="1:13" ht="20" x14ac:dyDescent="0.2">
      <c r="A52" s="214" t="s">
        <v>86</v>
      </c>
      <c r="B52" s="186" t="s">
        <v>143</v>
      </c>
      <c r="C52" s="38"/>
      <c r="D52" s="117"/>
      <c r="E52" s="28"/>
      <c r="F52" s="18"/>
      <c r="G52" s="18"/>
      <c r="H52" s="18"/>
      <c r="I52" s="18"/>
      <c r="J52" s="18"/>
      <c r="K52" s="115"/>
      <c r="L52" s="18"/>
      <c r="M52" s="19"/>
    </row>
    <row r="53" spans="1:13" ht="60" customHeight="1" x14ac:dyDescent="0.2">
      <c r="A53" s="215" t="s">
        <v>98</v>
      </c>
      <c r="B53" s="223" t="s">
        <v>163</v>
      </c>
      <c r="C53" s="224"/>
      <c r="D53" s="224"/>
      <c r="E53" s="224"/>
      <c r="F53" s="224"/>
      <c r="G53" s="224"/>
      <c r="H53" s="224"/>
      <c r="I53" s="225"/>
      <c r="J53" s="18"/>
      <c r="K53" s="115"/>
      <c r="L53" s="18"/>
      <c r="M53" s="19"/>
    </row>
    <row r="54" spans="1:13" ht="20" x14ac:dyDescent="0.2">
      <c r="A54" s="118"/>
      <c r="B54" s="113"/>
      <c r="C54" s="102" t="s">
        <v>37</v>
      </c>
      <c r="D54" s="119">
        <f>D50-D33</f>
        <v>0.25</v>
      </c>
      <c r="E54" s="120"/>
      <c r="F54" s="121"/>
      <c r="G54" s="121"/>
      <c r="H54" s="121"/>
      <c r="I54" s="121"/>
      <c r="J54" s="121"/>
      <c r="K54" s="122"/>
      <c r="L54" s="121"/>
      <c r="M54" s="19"/>
    </row>
    <row r="55" spans="1:13" ht="21" thickBot="1" x14ac:dyDescent="0.25">
      <c r="A55" s="123"/>
      <c r="B55" s="124"/>
      <c r="C55" s="125"/>
      <c r="D55" s="109"/>
      <c r="E55" s="110"/>
      <c r="F55" s="111" t="s">
        <v>38</v>
      </c>
      <c r="G55" s="111"/>
      <c r="H55" s="111"/>
      <c r="I55" s="111"/>
      <c r="J55" s="111"/>
      <c r="K55" s="126"/>
      <c r="L55" s="111"/>
      <c r="M55" s="61"/>
    </row>
    <row r="56" spans="1:13" ht="21" thickTop="1" x14ac:dyDescent="0.2">
      <c r="A56" s="127" t="s">
        <v>39</v>
      </c>
      <c r="B56" s="128"/>
      <c r="C56" s="129"/>
      <c r="D56" s="197">
        <v>2023</v>
      </c>
      <c r="E56" s="190"/>
      <c r="F56" s="191"/>
      <c r="G56" s="197">
        <v>2022</v>
      </c>
      <c r="H56" s="189">
        <v>2021</v>
      </c>
      <c r="I56" s="189">
        <v>2020</v>
      </c>
      <c r="J56" s="189">
        <v>2019</v>
      </c>
      <c r="K56" s="189">
        <v>2018</v>
      </c>
      <c r="L56" s="189">
        <v>2017</v>
      </c>
      <c r="M56" s="189">
        <v>2016</v>
      </c>
    </row>
    <row r="57" spans="1:13" ht="21" x14ac:dyDescent="0.25">
      <c r="A57" s="206"/>
      <c r="B57" s="92"/>
      <c r="C57" s="182"/>
      <c r="D57" s="207"/>
      <c r="E57" s="207"/>
      <c r="F57" s="208"/>
      <c r="G57" s="209"/>
      <c r="H57" s="210"/>
      <c r="I57" s="210"/>
      <c r="J57" s="210"/>
      <c r="K57" s="210"/>
      <c r="L57" s="210"/>
      <c r="M57" s="210"/>
    </row>
    <row r="58" spans="1:13" ht="20" customHeight="1" x14ac:dyDescent="0.25">
      <c r="A58" s="1"/>
      <c r="B58" s="2"/>
      <c r="C58" s="93" t="s">
        <v>148</v>
      </c>
      <c r="D58" s="211">
        <f>-(175284.7-160000)</f>
        <v>-15284.700000000012</v>
      </c>
      <c r="E58" s="7"/>
      <c r="F58" s="7"/>
      <c r="G58" s="7"/>
      <c r="H58" s="7"/>
      <c r="I58" s="7"/>
      <c r="J58" s="7"/>
      <c r="K58" s="7"/>
      <c r="L58" s="7"/>
      <c r="M58" s="7"/>
    </row>
    <row r="59" spans="1:13" ht="20" customHeight="1" x14ac:dyDescent="0.25">
      <c r="A59" s="1"/>
      <c r="B59" s="2"/>
      <c r="C59" s="93" t="s">
        <v>150</v>
      </c>
      <c r="D59" s="216">
        <v>15284.7</v>
      </c>
      <c r="E59" s="217"/>
      <c r="F59" s="217"/>
      <c r="G59" s="217"/>
      <c r="H59" s="217"/>
      <c r="I59" s="217"/>
      <c r="J59" s="217"/>
      <c r="K59" s="217"/>
      <c r="L59" s="217"/>
      <c r="M59" s="217"/>
    </row>
    <row r="60" spans="1:13" ht="20" customHeight="1" x14ac:dyDescent="0.25">
      <c r="A60" s="1"/>
      <c r="B60" s="2"/>
      <c r="C60" s="93" t="s">
        <v>162</v>
      </c>
      <c r="D60" s="216">
        <v>5000</v>
      </c>
      <c r="E60" s="217"/>
      <c r="F60" s="217"/>
      <c r="G60" s="217"/>
      <c r="H60" s="217"/>
      <c r="I60" s="217"/>
      <c r="J60" s="217"/>
      <c r="K60" s="217"/>
      <c r="L60" s="217"/>
      <c r="M60" s="217"/>
    </row>
    <row r="61" spans="1:13" ht="21" thickBot="1" x14ac:dyDescent="0.25">
      <c r="A61" s="44"/>
      <c r="B61" s="17"/>
      <c r="C61" s="38"/>
      <c r="D61" s="131"/>
      <c r="E61" s="131"/>
      <c r="F61" s="61"/>
      <c r="G61" s="61"/>
      <c r="H61" s="61"/>
      <c r="I61" s="132"/>
      <c r="J61" s="132"/>
      <c r="K61" s="133"/>
      <c r="L61" s="130"/>
      <c r="M61" s="132"/>
    </row>
    <row r="62" spans="1:13" ht="21" thickTop="1" x14ac:dyDescent="0.2">
      <c r="A62" s="44"/>
      <c r="B62" s="2"/>
      <c r="C62" s="34" t="s">
        <v>40</v>
      </c>
      <c r="D62" s="219">
        <f>SUM(D58:D61)</f>
        <v>4999.9999999999891</v>
      </c>
      <c r="E62" s="114"/>
      <c r="F62" s="134"/>
      <c r="G62" s="194">
        <v>30000</v>
      </c>
      <c r="H62" s="181">
        <v>10000</v>
      </c>
      <c r="I62" s="181">
        <v>0</v>
      </c>
      <c r="J62" s="181">
        <v>20000</v>
      </c>
      <c r="K62" s="194">
        <v>30000</v>
      </c>
      <c r="L62" s="135"/>
      <c r="M62" s="136"/>
    </row>
    <row r="65" spans="3:8" ht="19" x14ac:dyDescent="0.25">
      <c r="C65" s="182"/>
      <c r="D65" s="182"/>
      <c r="E65" s="182"/>
      <c r="F65" s="182"/>
      <c r="G65" s="204"/>
      <c r="H65" s="204"/>
    </row>
    <row r="66" spans="3:8" ht="19" x14ac:dyDescent="0.25">
      <c r="C66" s="182"/>
      <c r="D66" s="203"/>
      <c r="E66" s="183"/>
      <c r="F66" s="183"/>
      <c r="G66" s="183"/>
      <c r="H66" s="183"/>
    </row>
    <row r="67" spans="3:8" ht="19" x14ac:dyDescent="0.25">
      <c r="C67" s="182"/>
      <c r="D67" s="203"/>
      <c r="E67" s="183"/>
      <c r="F67" s="183"/>
      <c r="G67" s="183"/>
      <c r="H67" s="183"/>
    </row>
    <row r="68" spans="3:8" ht="19" x14ac:dyDescent="0.25">
      <c r="C68" s="182"/>
      <c r="D68" s="203"/>
      <c r="E68" s="183"/>
      <c r="F68" s="183"/>
      <c r="G68" s="183"/>
      <c r="H68" s="183"/>
    </row>
    <row r="69" spans="3:8" ht="19" x14ac:dyDescent="0.25">
      <c r="C69" s="182"/>
      <c r="D69" s="203"/>
      <c r="E69" s="183"/>
      <c r="F69" s="183"/>
      <c r="G69" s="183"/>
      <c r="H69" s="183"/>
    </row>
    <row r="70" spans="3:8" ht="19" x14ac:dyDescent="0.25">
      <c r="C70" s="182"/>
      <c r="D70" s="182"/>
      <c r="E70" s="183"/>
      <c r="F70" s="183"/>
      <c r="G70" s="183"/>
    </row>
    <row r="71" spans="3:8" ht="21" x14ac:dyDescent="0.25">
      <c r="C71" s="182"/>
      <c r="D71" s="205"/>
      <c r="E71" s="183"/>
      <c r="F71" s="183"/>
      <c r="G71" s="205"/>
      <c r="H71" s="183"/>
    </row>
    <row r="72" spans="3:8" x14ac:dyDescent="0.2">
      <c r="E72" s="174"/>
      <c r="F72" s="174"/>
    </row>
  </sheetData>
  <mergeCells count="1">
    <mergeCell ref="B53:I53"/>
  </mergeCells>
  <pageMargins left="0.7" right="0.7" top="0.75" bottom="0.75" header="0.3" footer="0.3"/>
  <pageSetup scale="5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121E2-97C9-1140-8BD2-0BBBAF27DA87}">
  <dimension ref="A1:V142"/>
  <sheetViews>
    <sheetView workbookViewId="0">
      <pane ySplit="1" topLeftCell="A2" activePane="bottomLeft" state="frozen"/>
      <selection pane="bottomLeft" activeCell="H139" sqref="H139"/>
    </sheetView>
  </sheetViews>
  <sheetFormatPr baseColWidth="10" defaultRowHeight="16" x14ac:dyDescent="0.2"/>
  <cols>
    <col min="1" max="1" width="28.5" customWidth="1"/>
    <col min="2" max="14" width="12.83203125" customWidth="1"/>
    <col min="16" max="16" width="17.83203125" customWidth="1"/>
    <col min="17" max="17" width="13.83203125" customWidth="1"/>
    <col min="18" max="18" width="15.6640625" customWidth="1"/>
    <col min="19" max="20" width="13.83203125" customWidth="1"/>
    <col min="21" max="21" width="14.5" bestFit="1" customWidth="1"/>
  </cols>
  <sheetData>
    <row r="1" spans="1:22" ht="38" x14ac:dyDescent="0.2">
      <c r="A1" s="137" t="s">
        <v>41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38" t="s">
        <v>42</v>
      </c>
      <c r="Q1" s="140" t="s">
        <v>43</v>
      </c>
      <c r="R1" s="176" t="s">
        <v>82</v>
      </c>
      <c r="S1" s="141" t="s">
        <v>9</v>
      </c>
      <c r="T1" s="141" t="s">
        <v>11</v>
      </c>
      <c r="U1" s="138"/>
    </row>
    <row r="2" spans="1:22" ht="18" x14ac:dyDescent="0.2">
      <c r="A2" s="142"/>
      <c r="B2" s="142" t="s">
        <v>87</v>
      </c>
      <c r="C2" s="142" t="s">
        <v>44</v>
      </c>
      <c r="D2" s="142" t="s">
        <v>45</v>
      </c>
      <c r="E2" s="142" t="s">
        <v>46</v>
      </c>
      <c r="F2" s="142" t="s">
        <v>47</v>
      </c>
      <c r="G2" s="142" t="s">
        <v>48</v>
      </c>
      <c r="H2" s="142" t="s">
        <v>49</v>
      </c>
      <c r="I2" s="142" t="s">
        <v>50</v>
      </c>
      <c r="J2" s="142" t="s">
        <v>51</v>
      </c>
      <c r="K2" s="142" t="s">
        <v>52</v>
      </c>
      <c r="L2" s="142" t="s">
        <v>53</v>
      </c>
      <c r="M2" s="142" t="s">
        <v>54</v>
      </c>
      <c r="N2" s="142" t="s">
        <v>55</v>
      </c>
      <c r="O2" s="143"/>
      <c r="P2" s="144">
        <v>44929</v>
      </c>
      <c r="Q2" s="140">
        <f t="shared" ref="Q2:Q7" si="0">SUM(R2:T2)</f>
        <v>363</v>
      </c>
      <c r="R2" s="140">
        <v>138</v>
      </c>
      <c r="S2" s="140">
        <v>225</v>
      </c>
      <c r="T2" s="140"/>
      <c r="U2" s="142"/>
    </row>
    <row r="3" spans="1:22" ht="18" x14ac:dyDescent="0.2">
      <c r="A3" s="145"/>
      <c r="B3" s="145"/>
      <c r="C3" s="146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9"/>
      <c r="P3" s="144">
        <v>44931</v>
      </c>
      <c r="Q3" s="140">
        <f t="shared" si="0"/>
        <v>176</v>
      </c>
      <c r="R3" s="140">
        <v>176</v>
      </c>
      <c r="S3" s="140"/>
      <c r="T3" s="140"/>
      <c r="U3" s="138"/>
    </row>
    <row r="4" spans="1:22" ht="18" x14ac:dyDescent="0.2">
      <c r="A4" s="145" t="s">
        <v>82</v>
      </c>
      <c r="B4" s="175">
        <f>SUM(C4:N4)</f>
        <v>31866</v>
      </c>
      <c r="C4" s="148">
        <f>R16</f>
        <v>1824</v>
      </c>
      <c r="D4" s="148">
        <f>R38</f>
        <v>17104</v>
      </c>
      <c r="E4" s="148">
        <f>R53</f>
        <v>7074</v>
      </c>
      <c r="F4" s="148">
        <f>R64</f>
        <v>1002</v>
      </c>
      <c r="G4" s="148">
        <f>R73</f>
        <v>335</v>
      </c>
      <c r="H4" s="148">
        <f>R79</f>
        <v>80</v>
      </c>
      <c r="I4" s="148">
        <f>R93</f>
        <v>1847</v>
      </c>
      <c r="J4" s="148">
        <f>R102</f>
        <v>374</v>
      </c>
      <c r="K4" s="148">
        <f>R110</f>
        <v>237</v>
      </c>
      <c r="L4" s="148">
        <f>R116</f>
        <v>39</v>
      </c>
      <c r="M4" s="160">
        <f>R127</f>
        <v>1791</v>
      </c>
      <c r="N4" s="148">
        <f>R136</f>
        <v>159</v>
      </c>
      <c r="O4" s="150"/>
      <c r="P4" s="144">
        <v>44931</v>
      </c>
      <c r="Q4" s="140">
        <f t="shared" si="0"/>
        <v>78</v>
      </c>
      <c r="R4" s="140">
        <v>78</v>
      </c>
      <c r="S4" s="140"/>
      <c r="T4" s="140"/>
      <c r="U4" s="138" t="s">
        <v>96</v>
      </c>
    </row>
    <row r="5" spans="1:22" ht="18" x14ac:dyDescent="0.2">
      <c r="A5" s="145" t="s">
        <v>9</v>
      </c>
      <c r="B5" s="175">
        <f>SUM(C5:N5)</f>
        <v>12703</v>
      </c>
      <c r="C5" s="148">
        <f>S16</f>
        <v>1428</v>
      </c>
      <c r="D5" s="148">
        <f>S38</f>
        <v>2825</v>
      </c>
      <c r="E5" s="148">
        <f>S53</f>
        <v>2300</v>
      </c>
      <c r="F5" s="148">
        <f>S64</f>
        <v>225</v>
      </c>
      <c r="G5" s="148">
        <f>S73</f>
        <v>0</v>
      </c>
      <c r="H5" s="148">
        <f>S79</f>
        <v>0</v>
      </c>
      <c r="I5" s="148">
        <f>S93</f>
        <v>1100</v>
      </c>
      <c r="J5" s="148">
        <f>S102</f>
        <v>975</v>
      </c>
      <c r="K5" s="148">
        <f>S110</f>
        <v>625</v>
      </c>
      <c r="L5" s="148">
        <f>S116</f>
        <v>0</v>
      </c>
      <c r="M5" s="160">
        <f>S127</f>
        <v>3000</v>
      </c>
      <c r="N5" s="148">
        <f>S136</f>
        <v>225</v>
      </c>
      <c r="O5" s="150"/>
      <c r="P5" s="152">
        <v>44936</v>
      </c>
      <c r="Q5" s="140">
        <f t="shared" si="0"/>
        <v>560</v>
      </c>
      <c r="R5" s="153">
        <v>335</v>
      </c>
      <c r="S5" s="153">
        <v>225</v>
      </c>
      <c r="T5" s="153"/>
      <c r="U5" s="138"/>
    </row>
    <row r="6" spans="1:22" ht="18" x14ac:dyDescent="0.2">
      <c r="A6" s="151" t="s">
        <v>56</v>
      </c>
      <c r="B6" s="175">
        <f>B5+B4</f>
        <v>44569</v>
      </c>
      <c r="C6" s="175">
        <f>C5+C4</f>
        <v>3252</v>
      </c>
      <c r="D6" s="175">
        <f t="shared" ref="D6:N6" si="1">D5+D4</f>
        <v>19929</v>
      </c>
      <c r="E6" s="175">
        <f t="shared" si="1"/>
        <v>9374</v>
      </c>
      <c r="F6" s="175">
        <f t="shared" si="1"/>
        <v>1227</v>
      </c>
      <c r="G6" s="175">
        <f t="shared" si="1"/>
        <v>335</v>
      </c>
      <c r="H6" s="175">
        <f t="shared" si="1"/>
        <v>80</v>
      </c>
      <c r="I6" s="175">
        <f t="shared" si="1"/>
        <v>2947</v>
      </c>
      <c r="J6" s="175">
        <f t="shared" si="1"/>
        <v>1349</v>
      </c>
      <c r="K6" s="175">
        <f t="shared" si="1"/>
        <v>862</v>
      </c>
      <c r="L6" s="175">
        <f t="shared" si="1"/>
        <v>39</v>
      </c>
      <c r="M6" s="175">
        <f t="shared" si="1"/>
        <v>4791</v>
      </c>
      <c r="N6" s="175">
        <f t="shared" si="1"/>
        <v>384</v>
      </c>
      <c r="O6" s="150"/>
      <c r="P6" s="152">
        <v>44937</v>
      </c>
      <c r="Q6" s="140">
        <f t="shared" si="0"/>
        <v>462</v>
      </c>
      <c r="R6" s="153">
        <v>237</v>
      </c>
      <c r="S6" s="153">
        <v>225</v>
      </c>
      <c r="T6" s="153"/>
      <c r="U6" s="138"/>
    </row>
    <row r="7" spans="1:22" ht="18" x14ac:dyDescent="0.2">
      <c r="A7" s="145"/>
      <c r="B7" s="175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50"/>
      <c r="P7" s="152">
        <v>44939</v>
      </c>
      <c r="Q7" s="140">
        <f t="shared" si="0"/>
        <v>78</v>
      </c>
      <c r="R7" s="153">
        <v>78</v>
      </c>
      <c r="S7" s="153"/>
      <c r="T7" s="153"/>
      <c r="U7" s="138" t="s">
        <v>96</v>
      </c>
    </row>
    <row r="8" spans="1:22" ht="18" x14ac:dyDescent="0.2">
      <c r="A8" s="145" t="s">
        <v>11</v>
      </c>
      <c r="B8" s="175">
        <f>SUM(C8:N8)</f>
        <v>3211</v>
      </c>
      <c r="C8" s="148">
        <f>T16</f>
        <v>25</v>
      </c>
      <c r="D8" s="148">
        <f>T38</f>
        <v>1382</v>
      </c>
      <c r="E8" s="148">
        <f>T53</f>
        <v>399</v>
      </c>
      <c r="F8" s="148">
        <f>T64</f>
        <v>21</v>
      </c>
      <c r="G8" s="148">
        <f>T73</f>
        <v>9</v>
      </c>
      <c r="H8" s="148">
        <f>T79</f>
        <v>0</v>
      </c>
      <c r="I8" s="148">
        <f>T93</f>
        <v>936</v>
      </c>
      <c r="J8" s="148">
        <f>T102</f>
        <v>175</v>
      </c>
      <c r="K8" s="148">
        <f>T110</f>
        <v>104</v>
      </c>
      <c r="L8" s="148">
        <f>T116</f>
        <v>120</v>
      </c>
      <c r="M8" s="148">
        <f>T127</f>
        <v>5</v>
      </c>
      <c r="N8" s="148">
        <f>T136</f>
        <v>35</v>
      </c>
      <c r="O8" s="150"/>
      <c r="P8" s="152">
        <v>44944</v>
      </c>
      <c r="Q8" s="140">
        <f>SUM(R8:T8)</f>
        <v>79</v>
      </c>
      <c r="R8" s="153">
        <v>79</v>
      </c>
      <c r="T8" s="153"/>
      <c r="U8" s="138"/>
    </row>
    <row r="9" spans="1:22" ht="18" x14ac:dyDescent="0.2">
      <c r="A9" s="145"/>
      <c r="B9" s="175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50"/>
      <c r="P9" s="152">
        <v>44950</v>
      </c>
      <c r="Q9" s="140">
        <f t="shared" ref="Q9:Q14" si="2">SUM(R9:T9)</f>
        <v>312</v>
      </c>
      <c r="R9" s="153">
        <v>312</v>
      </c>
    </row>
    <row r="10" spans="1:22" ht="18" x14ac:dyDescent="0.2">
      <c r="A10" s="156" t="s">
        <v>12</v>
      </c>
      <c r="B10" s="175">
        <f>SUM(C10:N10)</f>
        <v>47780</v>
      </c>
      <c r="C10" s="175">
        <f>C8+C6</f>
        <v>3277</v>
      </c>
      <c r="D10" s="175">
        <f t="shared" ref="D10:N10" si="3">D8+D6</f>
        <v>21311</v>
      </c>
      <c r="E10" s="175">
        <f t="shared" si="3"/>
        <v>9773</v>
      </c>
      <c r="F10" s="175">
        <f t="shared" si="3"/>
        <v>1248</v>
      </c>
      <c r="G10" s="175">
        <f t="shared" si="3"/>
        <v>344</v>
      </c>
      <c r="H10" s="175">
        <f t="shared" si="3"/>
        <v>80</v>
      </c>
      <c r="I10" s="175">
        <f t="shared" si="3"/>
        <v>3883</v>
      </c>
      <c r="J10" s="175">
        <f t="shared" si="3"/>
        <v>1524</v>
      </c>
      <c r="K10" s="175">
        <f t="shared" si="3"/>
        <v>966</v>
      </c>
      <c r="L10" s="175">
        <f t="shared" si="3"/>
        <v>159</v>
      </c>
      <c r="M10" s="175">
        <f t="shared" si="3"/>
        <v>4796</v>
      </c>
      <c r="N10" s="175">
        <f t="shared" si="3"/>
        <v>419</v>
      </c>
      <c r="O10" s="150"/>
      <c r="P10" s="152">
        <v>44951</v>
      </c>
      <c r="Q10" s="140">
        <f t="shared" si="2"/>
        <v>535</v>
      </c>
      <c r="R10" s="153">
        <v>60</v>
      </c>
      <c r="S10" s="153">
        <v>450</v>
      </c>
      <c r="T10" s="153">
        <v>25</v>
      </c>
      <c r="U10" s="138"/>
    </row>
    <row r="11" spans="1:22" ht="18" x14ac:dyDescent="0.2">
      <c r="A11" s="77"/>
      <c r="B11" s="14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50"/>
      <c r="P11" s="152">
        <v>44950</v>
      </c>
      <c r="Q11" s="140">
        <f t="shared" si="2"/>
        <v>253</v>
      </c>
      <c r="R11" s="153">
        <v>175</v>
      </c>
      <c r="S11" s="153">
        <v>78</v>
      </c>
      <c r="T11" s="153"/>
      <c r="U11" s="138" t="s">
        <v>96</v>
      </c>
    </row>
    <row r="12" spans="1:22" ht="18" x14ac:dyDescent="0.2">
      <c r="A12" s="138" t="s">
        <v>58</v>
      </c>
      <c r="B12" s="157">
        <f>B6+B8-B10</f>
        <v>0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50"/>
      <c r="P12" s="152">
        <v>44956</v>
      </c>
      <c r="Q12" s="140">
        <f t="shared" si="2"/>
        <v>283</v>
      </c>
      <c r="R12" s="153">
        <v>58</v>
      </c>
      <c r="S12" s="153">
        <v>225</v>
      </c>
      <c r="T12" s="153"/>
    </row>
    <row r="13" spans="1:22" ht="19" x14ac:dyDescent="0.25">
      <c r="A13" s="138"/>
      <c r="B13" s="15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50"/>
      <c r="P13" s="152">
        <v>44956</v>
      </c>
      <c r="Q13" s="140" t="s">
        <v>21</v>
      </c>
      <c r="R13" s="153"/>
      <c r="S13" s="153"/>
      <c r="T13" s="153"/>
      <c r="U13" s="149">
        <v>175284.7</v>
      </c>
      <c r="V13" s="182" t="s">
        <v>99</v>
      </c>
    </row>
    <row r="14" spans="1:22" ht="18" x14ac:dyDescent="0.2">
      <c r="A14" s="159" t="s">
        <v>71</v>
      </c>
      <c r="O14" s="139"/>
      <c r="P14" s="152">
        <v>44957</v>
      </c>
      <c r="Q14" s="140">
        <f t="shared" si="2"/>
        <v>98</v>
      </c>
      <c r="R14" s="153">
        <v>98</v>
      </c>
      <c r="S14" s="153"/>
      <c r="T14" s="153"/>
      <c r="U14" s="138" t="s">
        <v>96</v>
      </c>
      <c r="V14" s="188"/>
    </row>
    <row r="15" spans="1:22" ht="18" x14ac:dyDescent="0.2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9"/>
      <c r="P15" s="152"/>
      <c r="Q15" s="140"/>
      <c r="R15" s="140"/>
      <c r="S15" s="140"/>
      <c r="T15" s="140"/>
      <c r="U15" s="138"/>
    </row>
    <row r="16" spans="1:22" ht="18" x14ac:dyDescent="0.2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  <c r="P16" s="138" t="s">
        <v>57</v>
      </c>
      <c r="Q16" s="140">
        <f>SUM(Q2:Q14)</f>
        <v>3277</v>
      </c>
      <c r="R16" s="140">
        <f>SUM(R2:R14)</f>
        <v>1824</v>
      </c>
      <c r="S16" s="140">
        <f>SUM(S2:S14)</f>
        <v>1428</v>
      </c>
      <c r="T16" s="140">
        <f>SUM(T2:T14)</f>
        <v>25</v>
      </c>
    </row>
    <row r="17" spans="1:21" ht="18" x14ac:dyDescent="0.2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  <c r="P17" s="138" t="s">
        <v>70</v>
      </c>
      <c r="Q17" s="158">
        <f>SUM(R16:T16)-Q16</f>
        <v>0</v>
      </c>
      <c r="R17" s="158">
        <f>Q16-C10</f>
        <v>0</v>
      </c>
      <c r="U17" s="138"/>
    </row>
    <row r="18" spans="1:21" ht="18" x14ac:dyDescent="0.2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  <c r="P18" s="154"/>
      <c r="Q18" s="155"/>
      <c r="R18" s="155"/>
      <c r="S18" s="155"/>
      <c r="T18" s="155"/>
      <c r="U18" s="138"/>
    </row>
    <row r="19" spans="1:21" ht="18" x14ac:dyDescent="0.2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  <c r="P19" s="152">
        <v>44959</v>
      </c>
      <c r="Q19" s="140">
        <f t="shared" ref="Q19:Q26" si="4">SUM(R19:T19)</f>
        <v>73</v>
      </c>
      <c r="R19" s="140">
        <v>58</v>
      </c>
      <c r="S19" s="140"/>
      <c r="T19" s="140">
        <v>15</v>
      </c>
      <c r="U19" s="138"/>
    </row>
    <row r="20" spans="1:21" ht="18" x14ac:dyDescent="0.2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  <c r="P20" s="152">
        <v>44964</v>
      </c>
      <c r="Q20" s="140">
        <f t="shared" si="4"/>
        <v>98</v>
      </c>
      <c r="R20" s="140">
        <v>98</v>
      </c>
      <c r="S20" s="140"/>
      <c r="T20" s="140"/>
      <c r="U20" s="138"/>
    </row>
    <row r="21" spans="1:21" ht="18" x14ac:dyDescent="0.2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  <c r="P21" s="152">
        <v>44970</v>
      </c>
      <c r="Q21" s="140">
        <f t="shared" si="4"/>
        <v>100</v>
      </c>
      <c r="R21" s="140">
        <v>100</v>
      </c>
      <c r="S21" s="140"/>
      <c r="T21" s="140"/>
      <c r="U21" s="138"/>
    </row>
    <row r="22" spans="1:21" ht="18" x14ac:dyDescent="0.2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  <c r="P22" s="152">
        <v>44971</v>
      </c>
      <c r="Q22" s="140">
        <f t="shared" si="4"/>
        <v>589</v>
      </c>
      <c r="R22" s="140">
        <v>414</v>
      </c>
      <c r="S22" s="140">
        <v>175</v>
      </c>
      <c r="T22" s="140"/>
      <c r="U22" s="138"/>
    </row>
    <row r="23" spans="1:21" ht="18" x14ac:dyDescent="0.2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  <c r="P23" s="152">
        <v>44973</v>
      </c>
      <c r="Q23" s="140">
        <f t="shared" si="4"/>
        <v>757</v>
      </c>
      <c r="R23" s="140">
        <v>532</v>
      </c>
      <c r="S23" s="140">
        <v>225</v>
      </c>
      <c r="T23" s="140"/>
      <c r="U23" s="138" t="s">
        <v>96</v>
      </c>
    </row>
    <row r="24" spans="1:21" ht="18" x14ac:dyDescent="0.2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  <c r="P24" s="152">
        <v>44973</v>
      </c>
      <c r="Q24" s="140">
        <f t="shared" si="4"/>
        <v>1517</v>
      </c>
      <c r="R24" s="140">
        <v>1224</v>
      </c>
      <c r="S24" s="140">
        <v>225</v>
      </c>
      <c r="T24" s="140">
        <v>68</v>
      </c>
      <c r="U24" s="138" t="s">
        <v>106</v>
      </c>
    </row>
    <row r="25" spans="1:21" ht="18" x14ac:dyDescent="0.2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  <c r="P25" s="152">
        <v>44973</v>
      </c>
      <c r="Q25" s="140">
        <f t="shared" si="4"/>
        <v>1297</v>
      </c>
      <c r="R25" s="140">
        <v>1045</v>
      </c>
      <c r="S25" s="140">
        <v>175</v>
      </c>
      <c r="T25" s="140">
        <v>77</v>
      </c>
      <c r="U25" s="138" t="s">
        <v>105</v>
      </c>
    </row>
    <row r="26" spans="1:21" ht="18" x14ac:dyDescent="0.2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  <c r="P26" s="152">
        <v>44978</v>
      </c>
      <c r="Q26" s="140">
        <f t="shared" si="4"/>
        <v>1761</v>
      </c>
      <c r="R26" s="140">
        <v>1223</v>
      </c>
      <c r="S26" s="140">
        <v>175</v>
      </c>
      <c r="T26" s="140">
        <v>363</v>
      </c>
      <c r="U26" s="138" t="s">
        <v>108</v>
      </c>
    </row>
    <row r="27" spans="1:21" ht="18" x14ac:dyDescent="0.2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  <c r="P27" s="152">
        <v>44978</v>
      </c>
      <c r="Q27" s="140">
        <f>SUM(R27:T27)</f>
        <v>714</v>
      </c>
      <c r="R27" s="140">
        <v>314</v>
      </c>
      <c r="S27" s="140">
        <v>400</v>
      </c>
      <c r="T27" s="140"/>
      <c r="U27" s="138" t="s">
        <v>96</v>
      </c>
    </row>
    <row r="28" spans="1:21" ht="18" x14ac:dyDescent="0.2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  <c r="P28" s="152">
        <v>44979</v>
      </c>
      <c r="Q28" s="140">
        <f t="shared" ref="Q28:Q36" si="5">SUM(R28:T28)</f>
        <v>1244</v>
      </c>
      <c r="R28" s="140">
        <v>1029</v>
      </c>
      <c r="S28" s="140">
        <v>175</v>
      </c>
      <c r="T28" s="140">
        <v>40</v>
      </c>
      <c r="U28" s="138" t="s">
        <v>109</v>
      </c>
    </row>
    <row r="29" spans="1:21" ht="18" x14ac:dyDescent="0.2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  <c r="P29" s="152">
        <v>44984</v>
      </c>
      <c r="Q29" s="140">
        <f t="shared" si="5"/>
        <v>1960</v>
      </c>
      <c r="R29" s="140">
        <v>1514</v>
      </c>
      <c r="S29" s="140">
        <v>350</v>
      </c>
      <c r="T29" s="140">
        <v>96</v>
      </c>
      <c r="U29" s="138" t="s">
        <v>110</v>
      </c>
    </row>
    <row r="30" spans="1:21" ht="18" x14ac:dyDescent="0.2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  <c r="P30" s="152">
        <v>44984</v>
      </c>
      <c r="Q30" s="140">
        <f t="shared" si="5"/>
        <v>1418</v>
      </c>
      <c r="R30" s="140">
        <v>1342</v>
      </c>
      <c r="S30" s="140"/>
      <c r="T30" s="140">
        <v>76</v>
      </c>
      <c r="U30" s="138" t="s">
        <v>111</v>
      </c>
    </row>
    <row r="31" spans="1:21" ht="18" x14ac:dyDescent="0.2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  <c r="P31" s="152">
        <v>44984</v>
      </c>
      <c r="Q31" s="140">
        <f t="shared" si="5"/>
        <v>1379</v>
      </c>
      <c r="R31" s="140">
        <v>1283</v>
      </c>
      <c r="S31" s="140"/>
      <c r="T31" s="140">
        <v>96</v>
      </c>
      <c r="U31" s="138" t="s">
        <v>112</v>
      </c>
    </row>
    <row r="32" spans="1:21" ht="18" x14ac:dyDescent="0.2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  <c r="P32" s="152">
        <v>44985</v>
      </c>
      <c r="Q32" s="140">
        <f t="shared" si="5"/>
        <v>1875</v>
      </c>
      <c r="R32" s="140">
        <v>1445</v>
      </c>
      <c r="S32" s="140">
        <v>350</v>
      </c>
      <c r="T32" s="140">
        <v>80</v>
      </c>
      <c r="U32" s="138" t="s">
        <v>113</v>
      </c>
    </row>
    <row r="33" spans="1:22" ht="18" x14ac:dyDescent="0.2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  <c r="P33" s="152">
        <v>44985</v>
      </c>
      <c r="Q33" s="140">
        <f t="shared" si="5"/>
        <v>1669</v>
      </c>
      <c r="R33" s="140">
        <v>1308</v>
      </c>
      <c r="S33" s="140">
        <v>225</v>
      </c>
      <c r="T33" s="140">
        <v>136</v>
      </c>
      <c r="U33" s="138" t="s">
        <v>114</v>
      </c>
    </row>
    <row r="34" spans="1:22" ht="18" x14ac:dyDescent="0.2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  <c r="P34" s="152">
        <v>44985</v>
      </c>
      <c r="Q34" s="140">
        <f t="shared" si="5"/>
        <v>1655</v>
      </c>
      <c r="R34" s="140">
        <v>1400</v>
      </c>
      <c r="S34" s="140">
        <v>175</v>
      </c>
      <c r="T34" s="140">
        <v>80</v>
      </c>
      <c r="U34" s="138" t="s">
        <v>115</v>
      </c>
    </row>
    <row r="35" spans="1:22" ht="18" x14ac:dyDescent="0.2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  <c r="P35" s="152">
        <v>44985</v>
      </c>
      <c r="Q35" s="140">
        <f t="shared" si="5"/>
        <v>1772</v>
      </c>
      <c r="R35" s="140">
        <v>1532</v>
      </c>
      <c r="S35" s="140">
        <v>175</v>
      </c>
      <c r="T35" s="140">
        <v>65</v>
      </c>
      <c r="U35" s="138" t="s">
        <v>116</v>
      </c>
    </row>
    <row r="36" spans="1:22" ht="18" x14ac:dyDescent="0.2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  <c r="P36" s="152">
        <v>44985</v>
      </c>
      <c r="Q36" s="140">
        <f t="shared" si="5"/>
        <v>1433</v>
      </c>
      <c r="R36" s="140">
        <v>1243</v>
      </c>
      <c r="S36" s="140"/>
      <c r="T36" s="140">
        <v>190</v>
      </c>
      <c r="U36" s="138" t="s">
        <v>117</v>
      </c>
    </row>
    <row r="37" spans="1:22" ht="18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  <c r="P37" s="152"/>
      <c r="Q37" s="140"/>
      <c r="R37" s="140"/>
      <c r="S37" s="140"/>
      <c r="T37" s="140"/>
      <c r="U37" s="138"/>
    </row>
    <row r="38" spans="1:22" ht="18" x14ac:dyDescent="0.2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/>
      <c r="P38" s="138" t="s">
        <v>59</v>
      </c>
      <c r="Q38" s="140">
        <f>SUM(Q19:Q37)</f>
        <v>21311</v>
      </c>
      <c r="R38" s="140">
        <f>SUM(R19:R37)</f>
        <v>17104</v>
      </c>
      <c r="S38" s="140">
        <f>SUM(S19:S37)</f>
        <v>2825</v>
      </c>
      <c r="T38" s="140">
        <f>SUM(T19:T37)</f>
        <v>1382</v>
      </c>
      <c r="U38" s="138"/>
      <c r="V38" s="188"/>
    </row>
    <row r="39" spans="1:22" ht="18" x14ac:dyDescent="0.2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9"/>
      <c r="P39" s="138" t="s">
        <v>70</v>
      </c>
      <c r="Q39" s="158">
        <f>SUM(R38:T38)-Q38</f>
        <v>0</v>
      </c>
      <c r="R39" s="158">
        <f>Q38-D10</f>
        <v>0</v>
      </c>
      <c r="S39" s="140"/>
      <c r="T39" s="140"/>
      <c r="U39" s="138"/>
      <c r="V39" s="188"/>
    </row>
    <row r="40" spans="1:22" ht="18" x14ac:dyDescent="0.2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  <c r="P40" s="154"/>
      <c r="Q40" s="155"/>
      <c r="R40" s="155"/>
      <c r="S40" s="155"/>
      <c r="T40" s="155"/>
      <c r="U40" s="138"/>
    </row>
    <row r="41" spans="1:22" ht="18" x14ac:dyDescent="0.2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9"/>
      <c r="P41" s="152">
        <v>44987</v>
      </c>
      <c r="Q41" s="140">
        <f>SUM(R41:T41)</f>
        <v>199</v>
      </c>
      <c r="R41" s="140">
        <v>199</v>
      </c>
      <c r="S41" s="140"/>
      <c r="T41" s="140"/>
      <c r="U41" s="138" t="s">
        <v>96</v>
      </c>
    </row>
    <row r="42" spans="1:22" ht="18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9"/>
      <c r="P42" s="152">
        <v>44991</v>
      </c>
      <c r="Q42" s="140">
        <f t="shared" ref="Q42:Q51" si="6">SUM(R42:T42)</f>
        <v>2043</v>
      </c>
      <c r="R42" s="140">
        <v>1553</v>
      </c>
      <c r="S42" s="140">
        <v>350</v>
      </c>
      <c r="T42" s="140">
        <v>140</v>
      </c>
      <c r="U42" s="138" t="s">
        <v>121</v>
      </c>
    </row>
    <row r="43" spans="1:22" ht="18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9"/>
      <c r="P43" s="152">
        <v>44992</v>
      </c>
      <c r="Q43" s="140">
        <f t="shared" si="6"/>
        <v>1497</v>
      </c>
      <c r="R43" s="140">
        <v>1222</v>
      </c>
      <c r="S43" s="140">
        <v>225</v>
      </c>
      <c r="T43" s="140">
        <v>50</v>
      </c>
      <c r="U43" s="138" t="s">
        <v>118</v>
      </c>
    </row>
    <row r="44" spans="1:22" ht="18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9"/>
      <c r="P44" s="152">
        <v>44993</v>
      </c>
      <c r="Q44" s="140">
        <f t="shared" si="6"/>
        <v>2006</v>
      </c>
      <c r="R44" s="140">
        <v>1575</v>
      </c>
      <c r="S44" s="140">
        <v>400</v>
      </c>
      <c r="T44" s="140">
        <v>31</v>
      </c>
      <c r="U44" s="138" t="s">
        <v>119</v>
      </c>
    </row>
    <row r="45" spans="1:22" ht="18" x14ac:dyDescent="0.2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9"/>
      <c r="P45" s="152">
        <v>44999</v>
      </c>
      <c r="Q45" s="140">
        <f t="shared" si="6"/>
        <v>1306</v>
      </c>
      <c r="R45" s="140">
        <v>690</v>
      </c>
      <c r="S45" s="140">
        <v>575</v>
      </c>
      <c r="T45" s="140">
        <v>41</v>
      </c>
      <c r="U45" s="138" t="s">
        <v>120</v>
      </c>
    </row>
    <row r="46" spans="1:22" ht="18" x14ac:dyDescent="0.2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9"/>
      <c r="P46" s="152">
        <v>45000</v>
      </c>
      <c r="Q46" s="140">
        <f t="shared" si="6"/>
        <v>1141</v>
      </c>
      <c r="R46" s="140">
        <v>706</v>
      </c>
      <c r="S46" s="140">
        <v>400</v>
      </c>
      <c r="T46" s="140">
        <v>35</v>
      </c>
      <c r="U46" s="138" t="s">
        <v>123</v>
      </c>
    </row>
    <row r="47" spans="1:22" ht="18" x14ac:dyDescent="0.2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9"/>
      <c r="P47" s="152">
        <v>45001</v>
      </c>
      <c r="Q47" s="140">
        <f t="shared" si="6"/>
        <v>5</v>
      </c>
      <c r="R47" s="140">
        <v>5</v>
      </c>
      <c r="S47" s="140"/>
      <c r="T47" s="140"/>
      <c r="U47" s="138" t="s">
        <v>124</v>
      </c>
    </row>
    <row r="48" spans="1:22" ht="18" x14ac:dyDescent="0.2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9"/>
      <c r="P48" s="152">
        <v>45005</v>
      </c>
      <c r="Q48" s="140">
        <f t="shared" si="6"/>
        <v>335</v>
      </c>
      <c r="R48" s="140">
        <v>160</v>
      </c>
      <c r="S48" s="140">
        <v>175</v>
      </c>
      <c r="T48" s="140"/>
      <c r="U48" s="138"/>
    </row>
    <row r="49" spans="1:21" ht="18" x14ac:dyDescent="0.2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9"/>
      <c r="P49" s="152">
        <v>45006</v>
      </c>
      <c r="Q49" s="140">
        <f t="shared" si="6"/>
        <v>523</v>
      </c>
      <c r="R49" s="140">
        <v>451</v>
      </c>
      <c r="S49" s="140"/>
      <c r="T49" s="140">
        <v>72</v>
      </c>
      <c r="U49" s="138"/>
    </row>
    <row r="50" spans="1:21" ht="18" x14ac:dyDescent="0.2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9"/>
      <c r="P50" s="152">
        <v>45008</v>
      </c>
      <c r="Q50" s="140">
        <f t="shared" si="6"/>
        <v>561</v>
      </c>
      <c r="R50" s="140">
        <v>356</v>
      </c>
      <c r="S50" s="140">
        <v>175</v>
      </c>
      <c r="T50" s="140">
        <v>30</v>
      </c>
      <c r="U50" s="138"/>
    </row>
    <row r="51" spans="1:21" ht="18" x14ac:dyDescent="0.2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9"/>
      <c r="P51" s="152">
        <v>45012</v>
      </c>
      <c r="Q51" s="140">
        <f t="shared" si="6"/>
        <v>157</v>
      </c>
      <c r="R51" s="140">
        <v>157</v>
      </c>
      <c r="S51" s="140"/>
      <c r="T51" s="140"/>
      <c r="U51" s="138"/>
    </row>
    <row r="52" spans="1:21" ht="18" x14ac:dyDescent="0.2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9"/>
      <c r="P52" s="152"/>
      <c r="Q52" s="140"/>
      <c r="R52" s="140"/>
      <c r="S52" s="140"/>
      <c r="T52" s="140"/>
      <c r="U52" s="138"/>
    </row>
    <row r="53" spans="1:21" ht="18" x14ac:dyDescent="0.2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9"/>
      <c r="P53" s="138" t="s">
        <v>60</v>
      </c>
      <c r="Q53" s="140">
        <f>SUM(Q41:Q52)</f>
        <v>9773</v>
      </c>
      <c r="R53" s="140">
        <f>SUM(R41:R52)</f>
        <v>7074</v>
      </c>
      <c r="S53" s="140">
        <f>SUM(S41:S52)</f>
        <v>2300</v>
      </c>
      <c r="T53" s="140">
        <f>SUM(T41:T52)</f>
        <v>399</v>
      </c>
      <c r="U53" s="138"/>
    </row>
    <row r="54" spans="1:21" ht="18" x14ac:dyDescent="0.2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9"/>
      <c r="P54" s="138" t="s">
        <v>70</v>
      </c>
      <c r="Q54" s="158">
        <f>SUM(R53:T53)-Q53</f>
        <v>0</v>
      </c>
      <c r="R54" s="158">
        <f>Q53-E10</f>
        <v>0</v>
      </c>
      <c r="S54" s="140"/>
      <c r="T54" s="140"/>
      <c r="U54" s="138"/>
    </row>
    <row r="55" spans="1:21" ht="18" x14ac:dyDescent="0.2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9"/>
      <c r="P55" s="154"/>
      <c r="Q55" s="155"/>
      <c r="R55" s="155"/>
      <c r="S55" s="155"/>
      <c r="T55" s="155"/>
      <c r="U55" s="138"/>
    </row>
    <row r="56" spans="1:21" ht="18" x14ac:dyDescent="0.2">
      <c r="A56" s="138"/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9"/>
      <c r="P56" s="152">
        <v>45019</v>
      </c>
      <c r="Q56" s="140">
        <f>SUM(R56:T56)</f>
        <v>179</v>
      </c>
      <c r="R56" s="140">
        <v>179</v>
      </c>
      <c r="S56" s="140"/>
      <c r="T56" s="140"/>
      <c r="U56" s="138"/>
    </row>
    <row r="57" spans="1:21" ht="18" x14ac:dyDescent="0.2">
      <c r="A57" s="138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9"/>
      <c r="P57" s="152">
        <v>45022</v>
      </c>
      <c r="Q57" s="140">
        <f t="shared" ref="Q57:Q61" si="7">SUM(R57:T57)</f>
        <v>410</v>
      </c>
      <c r="R57" s="140">
        <v>410</v>
      </c>
      <c r="S57" s="140"/>
      <c r="T57" s="140"/>
      <c r="U57" s="138"/>
    </row>
    <row r="58" spans="1:21" ht="18" x14ac:dyDescent="0.2">
      <c r="A58" s="138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9"/>
      <c r="P58" s="152">
        <v>45033</v>
      </c>
      <c r="Q58" s="140">
        <f t="shared" si="7"/>
        <v>295</v>
      </c>
      <c r="R58" s="140">
        <v>59</v>
      </c>
      <c r="S58" s="140">
        <v>225</v>
      </c>
      <c r="T58" s="140">
        <v>11</v>
      </c>
      <c r="U58" s="138"/>
    </row>
    <row r="59" spans="1:21" ht="18" x14ac:dyDescent="0.2">
      <c r="A59" s="138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9"/>
      <c r="P59" s="152">
        <v>45033</v>
      </c>
      <c r="Q59" s="140">
        <f t="shared" si="7"/>
        <v>256</v>
      </c>
      <c r="R59" s="140">
        <v>256</v>
      </c>
      <c r="S59" s="140"/>
      <c r="T59" s="140"/>
      <c r="U59" s="138" t="s">
        <v>96</v>
      </c>
    </row>
    <row r="60" spans="1:21" ht="18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9"/>
      <c r="P60" s="152">
        <v>45034</v>
      </c>
      <c r="Q60" s="140">
        <f t="shared" si="7"/>
        <v>20</v>
      </c>
      <c r="R60" s="140">
        <v>20</v>
      </c>
      <c r="S60" s="140"/>
      <c r="T60" s="140"/>
      <c r="U60" s="138"/>
    </row>
    <row r="61" spans="1:21" ht="18" x14ac:dyDescent="0.2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9"/>
      <c r="P61" s="152">
        <v>45043</v>
      </c>
      <c r="Q61" s="140">
        <f t="shared" si="7"/>
        <v>88</v>
      </c>
      <c r="R61" s="140">
        <v>78</v>
      </c>
      <c r="S61" s="140"/>
      <c r="T61" s="140">
        <v>10</v>
      </c>
      <c r="U61" s="138"/>
    </row>
    <row r="62" spans="1:21" ht="18" x14ac:dyDescent="0.2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9"/>
      <c r="P62" s="152"/>
      <c r="Q62" s="140">
        <f t="shared" ref="Q62" si="8">SUM(R62:T62)</f>
        <v>0</v>
      </c>
      <c r="R62" s="140"/>
      <c r="S62" s="140"/>
      <c r="T62" s="140"/>
      <c r="U62" s="138"/>
    </row>
    <row r="63" spans="1:21" ht="18" x14ac:dyDescent="0.2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9"/>
      <c r="P63" s="152"/>
      <c r="Q63" s="140"/>
      <c r="R63" s="140"/>
      <c r="S63" s="140"/>
      <c r="T63" s="140"/>
      <c r="U63" s="138"/>
    </row>
    <row r="64" spans="1:21" ht="18" x14ac:dyDescent="0.2">
      <c r="A64" s="138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9"/>
      <c r="P64" s="138" t="s">
        <v>61</v>
      </c>
      <c r="Q64" s="140">
        <f>SUM(Q56:Q63)</f>
        <v>1248</v>
      </c>
      <c r="R64" s="140">
        <f>SUM(R56:R63)</f>
        <v>1002</v>
      </c>
      <c r="S64" s="140">
        <f>SUM(S56:S63)</f>
        <v>225</v>
      </c>
      <c r="T64" s="140">
        <f>SUM(T56:T63)</f>
        <v>21</v>
      </c>
      <c r="U64" s="138"/>
    </row>
    <row r="65" spans="1:21" ht="18" x14ac:dyDescent="0.2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9"/>
      <c r="P65" s="138" t="s">
        <v>70</v>
      </c>
      <c r="Q65" s="158">
        <f>SUM(R64:T64)-Q64</f>
        <v>0</v>
      </c>
      <c r="R65" s="158">
        <f>Q64-F10</f>
        <v>0</v>
      </c>
      <c r="S65" s="140"/>
      <c r="T65" s="140"/>
      <c r="U65" s="138"/>
    </row>
    <row r="66" spans="1:21" ht="18" x14ac:dyDescent="0.2">
      <c r="A66" s="138"/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9"/>
      <c r="P66" s="154"/>
      <c r="Q66" s="155"/>
      <c r="R66" s="155"/>
      <c r="S66" s="155"/>
      <c r="T66" s="155"/>
      <c r="U66" s="138"/>
    </row>
    <row r="67" spans="1:21" ht="18" x14ac:dyDescent="0.2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9"/>
      <c r="P67" s="152">
        <v>45049</v>
      </c>
      <c r="Q67" s="140">
        <f t="shared" ref="Q67:Q69" si="9">SUM(R67:T67)</f>
        <v>40</v>
      </c>
      <c r="R67" s="140">
        <v>40</v>
      </c>
      <c r="S67" s="140"/>
      <c r="T67" s="140"/>
      <c r="U67" s="138"/>
    </row>
    <row r="68" spans="1:21" ht="18" x14ac:dyDescent="0.2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9"/>
      <c r="P68" s="152">
        <v>45056</v>
      </c>
      <c r="Q68" s="140">
        <f t="shared" si="9"/>
        <v>60</v>
      </c>
      <c r="R68" s="140">
        <v>60</v>
      </c>
      <c r="S68" s="140"/>
      <c r="T68" s="140"/>
      <c r="U68" s="138"/>
    </row>
    <row r="69" spans="1:21" ht="18" x14ac:dyDescent="0.2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9"/>
      <c r="P69" s="152">
        <v>45058</v>
      </c>
      <c r="Q69" s="140">
        <f t="shared" si="9"/>
        <v>60</v>
      </c>
      <c r="R69" s="140">
        <v>60</v>
      </c>
      <c r="S69" s="140"/>
      <c r="T69" s="140"/>
      <c r="U69" s="138" t="s">
        <v>96</v>
      </c>
    </row>
    <row r="70" spans="1:21" ht="18" x14ac:dyDescent="0.2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9"/>
      <c r="P70" s="152">
        <v>45068</v>
      </c>
      <c r="Q70" s="140">
        <f t="shared" ref="Q70" si="10">SUM(R70:T70)</f>
        <v>155</v>
      </c>
      <c r="R70" s="140">
        <v>155</v>
      </c>
      <c r="S70" s="140"/>
      <c r="T70" s="140"/>
      <c r="U70" s="138"/>
    </row>
    <row r="71" spans="1:21" ht="18" x14ac:dyDescent="0.2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9"/>
      <c r="P71" s="152">
        <v>45070</v>
      </c>
      <c r="Q71" s="140">
        <f t="shared" ref="Q71" si="11">SUM(R71:T71)</f>
        <v>29</v>
      </c>
      <c r="R71" s="140">
        <v>20</v>
      </c>
      <c r="S71" s="140"/>
      <c r="T71" s="140">
        <v>9</v>
      </c>
      <c r="U71" s="138"/>
    </row>
    <row r="72" spans="1:21" ht="18" x14ac:dyDescent="0.2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9"/>
      <c r="P72" s="152"/>
      <c r="Q72" s="140"/>
      <c r="R72" s="140"/>
      <c r="S72" s="140"/>
      <c r="T72" s="140"/>
      <c r="U72" s="138"/>
    </row>
    <row r="73" spans="1:21" ht="18" x14ac:dyDescent="0.2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9"/>
      <c r="P73" s="138" t="s">
        <v>62</v>
      </c>
      <c r="Q73" s="140">
        <f>SUM(Q67:Q72)</f>
        <v>344</v>
      </c>
      <c r="R73" s="140">
        <f>SUM(R67:R72)</f>
        <v>335</v>
      </c>
      <c r="S73" s="140">
        <f>SUM(S67:S72)</f>
        <v>0</v>
      </c>
      <c r="T73" s="140">
        <f>SUM(T67:T72)</f>
        <v>9</v>
      </c>
      <c r="U73" s="138"/>
    </row>
    <row r="74" spans="1:21" ht="18" x14ac:dyDescent="0.2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9"/>
      <c r="P74" s="138" t="s">
        <v>70</v>
      </c>
      <c r="Q74" s="158">
        <f>SUM(R73:T73)-Q73</f>
        <v>0</v>
      </c>
      <c r="R74" s="158">
        <f>Q73-G10</f>
        <v>0</v>
      </c>
      <c r="S74" s="140"/>
      <c r="T74" s="140"/>
      <c r="U74" s="138"/>
    </row>
    <row r="75" spans="1:21" ht="18" x14ac:dyDescent="0.2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9"/>
      <c r="P75" s="154"/>
      <c r="Q75" s="155"/>
      <c r="R75" s="155"/>
      <c r="S75" s="155"/>
      <c r="T75" s="155"/>
      <c r="U75" s="138"/>
    </row>
    <row r="76" spans="1:21" ht="18" x14ac:dyDescent="0.2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9"/>
      <c r="P76" s="152">
        <v>45084</v>
      </c>
      <c r="Q76" s="140">
        <f>SUM(R76:T76)</f>
        <v>20</v>
      </c>
      <c r="R76" s="140">
        <v>20</v>
      </c>
      <c r="S76" s="140"/>
      <c r="T76" s="140"/>
      <c r="U76" s="138"/>
    </row>
    <row r="77" spans="1:21" ht="18" x14ac:dyDescent="0.2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9"/>
      <c r="P77" s="152">
        <v>45097</v>
      </c>
      <c r="Q77" s="140">
        <f t="shared" ref="Q77" si="12">SUM(R77:T77)</f>
        <v>60</v>
      </c>
      <c r="R77" s="140">
        <v>60</v>
      </c>
      <c r="S77" s="140"/>
      <c r="T77" s="140"/>
      <c r="U77" s="138"/>
    </row>
    <row r="78" spans="1:21" ht="18" x14ac:dyDescent="0.2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  <c r="P78" s="152"/>
      <c r="Q78" s="140"/>
      <c r="R78" s="140"/>
      <c r="S78" s="140"/>
      <c r="T78" s="140"/>
      <c r="U78" s="138"/>
    </row>
    <row r="79" spans="1:21" ht="18" x14ac:dyDescent="0.2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9"/>
      <c r="P79" s="138" t="s">
        <v>63</v>
      </c>
      <c r="Q79" s="140">
        <f>SUM(Q76:Q78)</f>
        <v>80</v>
      </c>
      <c r="R79" s="140">
        <f>SUM(R76:R78)</f>
        <v>80</v>
      </c>
      <c r="S79" s="140">
        <f>SUM(S76:S78)</f>
        <v>0</v>
      </c>
      <c r="T79" s="140">
        <f>SUM(T76:T78)</f>
        <v>0</v>
      </c>
      <c r="U79" s="138"/>
    </row>
    <row r="80" spans="1:21" ht="18" x14ac:dyDescent="0.2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9"/>
      <c r="P80" s="138" t="s">
        <v>70</v>
      </c>
      <c r="Q80" s="158">
        <f>SUM(R79:T79)-Q79</f>
        <v>0</v>
      </c>
      <c r="R80" s="158">
        <f>Q79-H10</f>
        <v>0</v>
      </c>
      <c r="S80" s="140"/>
      <c r="T80" s="140"/>
      <c r="U80" s="138"/>
    </row>
    <row r="81" spans="1:21" ht="18" x14ac:dyDescent="0.2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9"/>
      <c r="P81" s="154"/>
      <c r="Q81" s="155"/>
      <c r="R81" s="155"/>
      <c r="S81" s="155"/>
      <c r="T81" s="155"/>
      <c r="U81" s="138"/>
    </row>
    <row r="82" spans="1:21" ht="18" x14ac:dyDescent="0.2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9"/>
      <c r="P82" s="152">
        <v>45112</v>
      </c>
      <c r="Q82" s="140">
        <f t="shared" ref="Q82:Q91" si="13">SUM(R82:T82)</f>
        <v>784</v>
      </c>
      <c r="R82" s="140">
        <v>414</v>
      </c>
      <c r="S82" s="140">
        <v>350</v>
      </c>
      <c r="T82" s="140">
        <v>20</v>
      </c>
      <c r="U82" s="138"/>
    </row>
    <row r="83" spans="1:21" ht="18" x14ac:dyDescent="0.2">
      <c r="A83" s="138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9"/>
      <c r="P83" s="152">
        <v>45113</v>
      </c>
      <c r="Q83" s="140">
        <f t="shared" si="13"/>
        <v>649</v>
      </c>
      <c r="R83" s="140">
        <v>254</v>
      </c>
      <c r="S83" s="140">
        <v>175</v>
      </c>
      <c r="T83" s="140">
        <v>220</v>
      </c>
      <c r="U83" s="138"/>
    </row>
    <row r="84" spans="1:21" ht="18" x14ac:dyDescent="0.2">
      <c r="A84" s="138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9"/>
      <c r="P84" s="152">
        <v>45118</v>
      </c>
      <c r="Q84" s="140">
        <f t="shared" si="13"/>
        <v>549</v>
      </c>
      <c r="R84" s="140">
        <v>354</v>
      </c>
      <c r="S84" s="140">
        <v>175</v>
      </c>
      <c r="T84" s="140">
        <v>20</v>
      </c>
      <c r="U84" s="138"/>
    </row>
    <row r="85" spans="1:21" ht="18" x14ac:dyDescent="0.2">
      <c r="A85" s="138"/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9"/>
      <c r="P85" s="152">
        <v>45120</v>
      </c>
      <c r="Q85" s="140">
        <f t="shared" si="13"/>
        <v>175</v>
      </c>
      <c r="R85" s="140"/>
      <c r="S85" s="140"/>
      <c r="T85" s="140">
        <v>175</v>
      </c>
      <c r="U85" s="138"/>
    </row>
    <row r="86" spans="1:21" ht="18" x14ac:dyDescent="0.2">
      <c r="A86" s="138"/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9"/>
      <c r="P86" s="152">
        <v>45125</v>
      </c>
      <c r="Q86" s="140">
        <f t="shared" ref="Q86:Q90" si="14">SUM(R86:T86)</f>
        <v>393</v>
      </c>
      <c r="R86" s="140">
        <v>334</v>
      </c>
      <c r="S86" s="140"/>
      <c r="T86" s="140">
        <v>59</v>
      </c>
      <c r="U86" s="138"/>
    </row>
    <row r="87" spans="1:21" ht="18" x14ac:dyDescent="0.2">
      <c r="A87" s="138"/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9"/>
      <c r="P87" s="152">
        <v>45126</v>
      </c>
      <c r="Q87" s="140">
        <f t="shared" si="14"/>
        <v>678</v>
      </c>
      <c r="R87" s="140">
        <v>294</v>
      </c>
      <c r="S87" s="140">
        <v>225</v>
      </c>
      <c r="T87" s="140">
        <v>159</v>
      </c>
      <c r="U87" s="138" t="s">
        <v>96</v>
      </c>
    </row>
    <row r="88" spans="1:21" ht="18" x14ac:dyDescent="0.2">
      <c r="A88" s="138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9"/>
      <c r="P88" s="152">
        <v>45127</v>
      </c>
      <c r="Q88" s="140">
        <f t="shared" si="14"/>
        <v>401</v>
      </c>
      <c r="R88" s="140">
        <v>118</v>
      </c>
      <c r="S88" s="140"/>
      <c r="T88" s="140">
        <v>283</v>
      </c>
      <c r="U88" s="138"/>
    </row>
    <row r="89" spans="1:21" ht="18" x14ac:dyDescent="0.2">
      <c r="A89" s="138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9"/>
      <c r="P89" s="152">
        <v>45131</v>
      </c>
      <c r="Q89" s="140">
        <f t="shared" si="14"/>
        <v>254</v>
      </c>
      <c r="R89" s="140">
        <v>79</v>
      </c>
      <c r="S89" s="140">
        <v>175</v>
      </c>
      <c r="T89" s="140"/>
      <c r="U89" s="138"/>
    </row>
    <row r="90" spans="1:21" ht="18" x14ac:dyDescent="0.2">
      <c r="A90" s="138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9"/>
      <c r="P90" s="152"/>
      <c r="Q90" s="140">
        <f t="shared" si="14"/>
        <v>0</v>
      </c>
      <c r="R90" s="140"/>
      <c r="S90" s="140"/>
      <c r="T90" s="140"/>
      <c r="U90" s="138"/>
    </row>
    <row r="91" spans="1:21" ht="18" x14ac:dyDescent="0.2">
      <c r="A91" s="138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9"/>
      <c r="P91" s="152"/>
      <c r="Q91" s="140">
        <f t="shared" si="13"/>
        <v>0</v>
      </c>
      <c r="R91" s="140"/>
      <c r="S91" s="140"/>
      <c r="T91" s="140"/>
      <c r="U91" s="138"/>
    </row>
    <row r="92" spans="1:21" ht="18" x14ac:dyDescent="0.2">
      <c r="A92" s="138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9"/>
      <c r="P92" s="152"/>
      <c r="Q92" s="140"/>
      <c r="R92" s="140"/>
      <c r="S92" s="140"/>
      <c r="T92" s="140"/>
      <c r="U92" s="138"/>
    </row>
    <row r="93" spans="1:21" ht="18" x14ac:dyDescent="0.2">
      <c r="A93" s="138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9"/>
      <c r="P93" s="138" t="s">
        <v>64</v>
      </c>
      <c r="Q93" s="140">
        <f>SUM(Q82:Q92)</f>
        <v>3883</v>
      </c>
      <c r="R93" s="140">
        <f>SUM(R82:R92)</f>
        <v>1847</v>
      </c>
      <c r="S93" s="140">
        <f>SUM(S82:S92)</f>
        <v>1100</v>
      </c>
      <c r="T93" s="140">
        <f>SUM(T82:T92)</f>
        <v>936</v>
      </c>
      <c r="U93" s="138"/>
    </row>
    <row r="94" spans="1:21" ht="18" x14ac:dyDescent="0.2">
      <c r="A94" s="138"/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9"/>
      <c r="P94" s="138" t="s">
        <v>70</v>
      </c>
      <c r="Q94" s="158">
        <f>SUM(R93:T93)-Q93</f>
        <v>0</v>
      </c>
      <c r="R94" s="158">
        <f>Q93-I10</f>
        <v>0</v>
      </c>
      <c r="S94" s="140"/>
      <c r="T94" s="140"/>
      <c r="U94" s="138"/>
    </row>
    <row r="95" spans="1:21" ht="18" x14ac:dyDescent="0.2">
      <c r="A95" s="138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9"/>
      <c r="P95" s="154"/>
      <c r="Q95" s="155"/>
      <c r="R95" s="155"/>
      <c r="S95" s="155"/>
      <c r="T95" s="155"/>
      <c r="U95" s="138"/>
    </row>
    <row r="96" spans="1:21" ht="18" x14ac:dyDescent="0.2">
      <c r="A96" s="138"/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9"/>
      <c r="P96" s="152">
        <v>45139</v>
      </c>
      <c r="Q96" s="140">
        <f>SUM(R96:T96)</f>
        <v>119</v>
      </c>
      <c r="R96" s="140">
        <v>119</v>
      </c>
      <c r="S96" s="140"/>
      <c r="T96" s="140"/>
      <c r="U96" s="138"/>
    </row>
    <row r="97" spans="1:21" ht="18" x14ac:dyDescent="0.2">
      <c r="A97" s="138"/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9"/>
      <c r="P97" s="152">
        <v>45147</v>
      </c>
      <c r="Q97" s="140">
        <f t="shared" ref="Q97:Q100" si="15">SUM(R97:T97)</f>
        <v>488</v>
      </c>
      <c r="R97" s="140">
        <v>138</v>
      </c>
      <c r="S97" s="140">
        <v>350</v>
      </c>
      <c r="T97" s="140"/>
      <c r="U97" s="138"/>
    </row>
    <row r="98" spans="1:21" ht="18" x14ac:dyDescent="0.2">
      <c r="A98" s="138"/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9"/>
      <c r="P98" s="152">
        <v>45152</v>
      </c>
      <c r="Q98" s="140">
        <f t="shared" si="15"/>
        <v>175</v>
      </c>
      <c r="R98" s="140"/>
      <c r="S98" s="140"/>
      <c r="T98" s="140">
        <v>175</v>
      </c>
      <c r="U98" s="138"/>
    </row>
    <row r="99" spans="1:21" ht="18" x14ac:dyDescent="0.2">
      <c r="A99" s="138"/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9"/>
      <c r="P99" s="152">
        <v>45159</v>
      </c>
      <c r="Q99" s="140">
        <f t="shared" si="15"/>
        <v>683</v>
      </c>
      <c r="R99" s="140">
        <v>58</v>
      </c>
      <c r="S99" s="140">
        <v>625</v>
      </c>
      <c r="T99" s="140"/>
      <c r="U99" s="138"/>
    </row>
    <row r="100" spans="1:21" ht="18" x14ac:dyDescent="0.2">
      <c r="A100" s="138"/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9"/>
      <c r="P100" s="152">
        <v>45166</v>
      </c>
      <c r="Q100" s="140">
        <f t="shared" si="15"/>
        <v>59</v>
      </c>
      <c r="R100" s="140">
        <v>59</v>
      </c>
      <c r="S100" s="140"/>
      <c r="T100" s="140"/>
      <c r="U100" s="138"/>
    </row>
    <row r="101" spans="1:21" ht="18" x14ac:dyDescent="0.2">
      <c r="A101" s="138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9"/>
      <c r="P101" s="152"/>
      <c r="Q101" s="140"/>
      <c r="R101" s="140"/>
      <c r="S101" s="140"/>
      <c r="T101" s="140"/>
      <c r="U101" s="138"/>
    </row>
    <row r="102" spans="1:21" ht="18" x14ac:dyDescent="0.2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9"/>
      <c r="P102" s="138" t="s">
        <v>65</v>
      </c>
      <c r="Q102" s="140">
        <f>SUM(Q96:Q101)</f>
        <v>1524</v>
      </c>
      <c r="R102" s="140">
        <f>SUM(R96:R101)</f>
        <v>374</v>
      </c>
      <c r="S102" s="140">
        <f>SUM(S96:S101)</f>
        <v>975</v>
      </c>
      <c r="T102" s="140">
        <f>SUM(T96:T101)</f>
        <v>175</v>
      </c>
      <c r="U102" s="138"/>
    </row>
    <row r="103" spans="1:21" ht="18" x14ac:dyDescent="0.2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9"/>
      <c r="P103" s="138" t="s">
        <v>70</v>
      </c>
      <c r="Q103" s="158">
        <f>SUM(R102:T102)-Q102</f>
        <v>0</v>
      </c>
      <c r="R103" s="158">
        <f>Q102-J10</f>
        <v>0</v>
      </c>
      <c r="S103" s="140"/>
      <c r="T103" s="140"/>
      <c r="U103" s="138"/>
    </row>
    <row r="104" spans="1:21" ht="18" x14ac:dyDescent="0.2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9"/>
      <c r="P104" s="154"/>
      <c r="Q104" s="155"/>
      <c r="R104" s="155"/>
      <c r="S104" s="155"/>
      <c r="T104" s="155"/>
      <c r="U104" s="138"/>
    </row>
    <row r="105" spans="1:21" ht="18" x14ac:dyDescent="0.2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9"/>
      <c r="P105" s="152">
        <v>45180</v>
      </c>
      <c r="Q105" s="140">
        <f>SUM(R105:T105)</f>
        <v>528</v>
      </c>
      <c r="R105" s="140">
        <v>78</v>
      </c>
      <c r="S105" s="140">
        <v>450</v>
      </c>
      <c r="T105" s="140"/>
      <c r="U105" s="138" t="s">
        <v>96</v>
      </c>
    </row>
    <row r="106" spans="1:21" ht="18" x14ac:dyDescent="0.2">
      <c r="A106" s="138"/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9"/>
      <c r="P106" s="152">
        <v>45183</v>
      </c>
      <c r="Q106" s="140">
        <f t="shared" ref="Q106:Q108" si="16">SUM(R106:T106)</f>
        <v>160</v>
      </c>
      <c r="R106" s="140">
        <v>60</v>
      </c>
      <c r="S106" s="140"/>
      <c r="T106" s="140">
        <v>100</v>
      </c>
      <c r="U106" s="138"/>
    </row>
    <row r="107" spans="1:21" ht="18" x14ac:dyDescent="0.2">
      <c r="A107" s="138"/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9"/>
      <c r="P107" s="152">
        <v>45194</v>
      </c>
      <c r="Q107" s="140">
        <f t="shared" si="16"/>
        <v>195</v>
      </c>
      <c r="R107" s="140">
        <v>20</v>
      </c>
      <c r="S107" s="140">
        <v>175</v>
      </c>
      <c r="T107" s="140"/>
      <c r="U107" s="138"/>
    </row>
    <row r="108" spans="1:21" ht="18" x14ac:dyDescent="0.2">
      <c r="A108" s="138"/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9"/>
      <c r="P108" s="152">
        <v>45195</v>
      </c>
      <c r="Q108" s="140">
        <f t="shared" si="16"/>
        <v>83</v>
      </c>
      <c r="R108" s="140">
        <v>79</v>
      </c>
      <c r="S108" s="140"/>
      <c r="T108" s="140">
        <v>4</v>
      </c>
      <c r="U108" s="138"/>
    </row>
    <row r="109" spans="1:21" ht="18" x14ac:dyDescent="0.2">
      <c r="A109" s="138"/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9"/>
      <c r="P109" s="152"/>
      <c r="Q109" s="140"/>
      <c r="R109" s="140"/>
      <c r="S109" s="140"/>
      <c r="T109" s="140"/>
      <c r="U109" s="138"/>
    </row>
    <row r="110" spans="1:21" ht="18" x14ac:dyDescent="0.2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9"/>
      <c r="P110" s="138" t="s">
        <v>66</v>
      </c>
      <c r="Q110" s="140">
        <f>SUM(Q105:Q109)</f>
        <v>966</v>
      </c>
      <c r="R110" s="140">
        <f>SUM(R105:R109)</f>
        <v>237</v>
      </c>
      <c r="S110" s="140">
        <f>SUM(S105:S109)</f>
        <v>625</v>
      </c>
      <c r="T110" s="140">
        <f>SUM(T105:T109)</f>
        <v>104</v>
      </c>
      <c r="U110" s="138"/>
    </row>
    <row r="111" spans="1:21" ht="18" x14ac:dyDescent="0.2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9"/>
      <c r="P111" s="138" t="s">
        <v>70</v>
      </c>
      <c r="Q111" s="158">
        <f>SUM(R110:T110)-Q110</f>
        <v>0</v>
      </c>
      <c r="R111" s="158">
        <f>Q110-K10</f>
        <v>0</v>
      </c>
      <c r="S111" s="140"/>
      <c r="T111" s="140"/>
      <c r="U111" s="138"/>
    </row>
    <row r="112" spans="1:21" ht="18" x14ac:dyDescent="0.2">
      <c r="A112" s="138"/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9"/>
      <c r="P112" s="154"/>
      <c r="Q112" s="155"/>
      <c r="R112" s="155"/>
      <c r="S112" s="155"/>
      <c r="T112" s="155"/>
      <c r="U112" s="138"/>
    </row>
    <row r="113" spans="1:21" ht="18" x14ac:dyDescent="0.2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9"/>
      <c r="P113" s="152">
        <v>45209</v>
      </c>
      <c r="Q113" s="140">
        <f>SUM(R113:T113)</f>
        <v>120</v>
      </c>
      <c r="R113" s="140"/>
      <c r="S113" s="140"/>
      <c r="T113" s="140">
        <v>120</v>
      </c>
      <c r="U113" s="138"/>
    </row>
    <row r="114" spans="1:21" ht="18" x14ac:dyDescent="0.2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9"/>
      <c r="P114" s="152">
        <v>45216</v>
      </c>
      <c r="Q114" s="140">
        <f>SUM(R114:T114)</f>
        <v>39</v>
      </c>
      <c r="R114" s="140">
        <v>39</v>
      </c>
      <c r="S114" s="140"/>
      <c r="T114" s="140"/>
      <c r="U114" s="138"/>
    </row>
    <row r="115" spans="1:21" ht="18" x14ac:dyDescent="0.2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9"/>
      <c r="P115" s="152"/>
      <c r="Q115" s="140"/>
      <c r="R115" s="140"/>
      <c r="S115" s="140"/>
      <c r="T115" s="140"/>
      <c r="U115" s="138"/>
    </row>
    <row r="116" spans="1:21" ht="18" x14ac:dyDescent="0.2">
      <c r="A116" s="138"/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9"/>
      <c r="P116" s="138" t="s">
        <v>67</v>
      </c>
      <c r="Q116" s="140">
        <f>SUM(Q113:Q115)</f>
        <v>159</v>
      </c>
      <c r="R116" s="140">
        <f>SUM(R113:R115)</f>
        <v>39</v>
      </c>
      <c r="S116" s="140">
        <f>SUM(S113:S115)</f>
        <v>0</v>
      </c>
      <c r="T116" s="140">
        <f>SUM(T113:T115)</f>
        <v>120</v>
      </c>
      <c r="U116" s="138"/>
    </row>
    <row r="117" spans="1:21" ht="18" x14ac:dyDescent="0.2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9"/>
      <c r="P117" s="138" t="s">
        <v>70</v>
      </c>
      <c r="Q117" s="158">
        <f>SUM(R116:T116)-Q116</f>
        <v>0</v>
      </c>
      <c r="R117" s="158">
        <f>Q116-L10</f>
        <v>0</v>
      </c>
      <c r="S117" s="140"/>
      <c r="T117" s="140"/>
      <c r="U117" s="138"/>
    </row>
    <row r="118" spans="1:21" ht="18" x14ac:dyDescent="0.2">
      <c r="A118" s="138"/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9"/>
      <c r="P118" s="154"/>
      <c r="Q118" s="155"/>
      <c r="R118" s="155"/>
      <c r="S118" s="155"/>
      <c r="T118" s="155"/>
      <c r="U118" s="138"/>
    </row>
    <row r="119" spans="1:21" ht="18" x14ac:dyDescent="0.2">
      <c r="A119" s="138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9"/>
      <c r="P119" s="152">
        <v>45245</v>
      </c>
      <c r="Q119" s="140">
        <f>SUM(R119:T119)</f>
        <v>765</v>
      </c>
      <c r="R119" s="140">
        <v>315</v>
      </c>
      <c r="S119" s="140">
        <v>450</v>
      </c>
      <c r="T119" s="140"/>
      <c r="U119" s="138"/>
    </row>
    <row r="120" spans="1:21" ht="18" x14ac:dyDescent="0.2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9"/>
      <c r="P120" s="152">
        <v>45245</v>
      </c>
      <c r="Q120" s="140">
        <f t="shared" ref="Q120:Q125" si="17">SUM(R120:T120)</f>
        <v>678</v>
      </c>
      <c r="R120" s="140">
        <v>453</v>
      </c>
      <c r="S120" s="140">
        <v>225</v>
      </c>
      <c r="T120" s="140"/>
      <c r="U120" s="138"/>
    </row>
    <row r="121" spans="1:21" ht="18" x14ac:dyDescent="0.2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9"/>
      <c r="P121" s="152">
        <v>45245</v>
      </c>
      <c r="Q121" s="140">
        <f t="shared" si="17"/>
        <v>1030</v>
      </c>
      <c r="R121" s="140">
        <v>355</v>
      </c>
      <c r="S121" s="140">
        <v>675</v>
      </c>
      <c r="T121" s="140"/>
      <c r="U121" s="138"/>
    </row>
    <row r="122" spans="1:21" ht="18" x14ac:dyDescent="0.2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9"/>
      <c r="P122" s="152">
        <v>45246</v>
      </c>
      <c r="Q122" s="140">
        <f t="shared" si="17"/>
        <v>685</v>
      </c>
      <c r="R122" s="140">
        <v>60</v>
      </c>
      <c r="S122" s="140">
        <v>625</v>
      </c>
      <c r="T122" s="140"/>
      <c r="U122" s="138" t="s">
        <v>96</v>
      </c>
    </row>
    <row r="123" spans="1:21" ht="18" x14ac:dyDescent="0.2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9"/>
      <c r="P123" s="152">
        <v>45251</v>
      </c>
      <c r="Q123" s="140">
        <f t="shared" si="17"/>
        <v>137</v>
      </c>
      <c r="R123" s="140">
        <v>137</v>
      </c>
      <c r="S123" s="140"/>
      <c r="T123" s="140"/>
      <c r="U123" s="138"/>
    </row>
    <row r="124" spans="1:21" ht="18" x14ac:dyDescent="0.2">
      <c r="A124" s="138"/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9"/>
      <c r="P124" s="152">
        <v>45260</v>
      </c>
      <c r="Q124" s="140">
        <f t="shared" si="17"/>
        <v>402</v>
      </c>
      <c r="R124" s="140">
        <v>177</v>
      </c>
      <c r="S124" s="140">
        <v>225</v>
      </c>
      <c r="T124" s="140"/>
      <c r="U124" s="138"/>
    </row>
    <row r="125" spans="1:21" ht="18" x14ac:dyDescent="0.2">
      <c r="A125" s="138"/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9"/>
      <c r="P125" s="152">
        <v>45260</v>
      </c>
      <c r="Q125" s="140">
        <f t="shared" si="17"/>
        <v>1099</v>
      </c>
      <c r="R125" s="140">
        <v>294</v>
      </c>
      <c r="S125" s="140">
        <v>800</v>
      </c>
      <c r="T125" s="140">
        <v>5</v>
      </c>
      <c r="U125" s="138"/>
    </row>
    <row r="126" spans="1:21" ht="18" x14ac:dyDescent="0.2">
      <c r="A126" s="138"/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9"/>
      <c r="P126" s="152"/>
      <c r="Q126" s="140"/>
      <c r="R126" s="140"/>
      <c r="S126" s="140"/>
      <c r="T126" s="140"/>
      <c r="U126" s="138"/>
    </row>
    <row r="127" spans="1:21" ht="18" x14ac:dyDescent="0.2">
      <c r="A127" s="138"/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9"/>
      <c r="P127" s="138" t="s">
        <v>68</v>
      </c>
      <c r="Q127" s="140">
        <f>SUM(Q119:Q126)</f>
        <v>4796</v>
      </c>
      <c r="R127" s="140">
        <f>SUM(R119:R126)</f>
        <v>1791</v>
      </c>
      <c r="S127" s="140">
        <f>SUM(S119:S126)</f>
        <v>3000</v>
      </c>
      <c r="T127" s="140">
        <f>SUM(T119:T126)</f>
        <v>5</v>
      </c>
      <c r="U127" s="138"/>
    </row>
    <row r="128" spans="1:21" ht="18" x14ac:dyDescent="0.2">
      <c r="A128" s="138"/>
      <c r="B128" s="138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9"/>
      <c r="P128" s="138" t="s">
        <v>70</v>
      </c>
      <c r="Q128" s="158">
        <f>SUM(R127:T127)-Q127</f>
        <v>0</v>
      </c>
      <c r="R128" s="158">
        <f>Q127-M10</f>
        <v>0</v>
      </c>
      <c r="S128" s="140"/>
      <c r="T128" s="140"/>
      <c r="U128" s="138"/>
    </row>
    <row r="129" spans="1:21" ht="18" x14ac:dyDescent="0.2">
      <c r="A129" s="138"/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9"/>
      <c r="P129" s="154"/>
      <c r="Q129" s="155"/>
      <c r="R129" s="155"/>
      <c r="S129" s="155"/>
      <c r="T129" s="155"/>
      <c r="U129" s="138"/>
    </row>
    <row r="130" spans="1:21" ht="18" x14ac:dyDescent="0.2">
      <c r="A130" s="138"/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9"/>
      <c r="P130" s="152">
        <v>45271</v>
      </c>
      <c r="Q130" s="140">
        <f t="shared" ref="Q130:Q134" si="18">SUM(R130:T130)</f>
        <v>419</v>
      </c>
      <c r="R130" s="140">
        <v>159</v>
      </c>
      <c r="S130" s="140">
        <v>225</v>
      </c>
      <c r="T130" s="140">
        <v>35</v>
      </c>
      <c r="U130" s="138"/>
    </row>
    <row r="131" spans="1:21" ht="18" x14ac:dyDescent="0.2">
      <c r="A131" s="138"/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9"/>
      <c r="P131" s="152"/>
      <c r="Q131" s="140">
        <f t="shared" si="18"/>
        <v>0</v>
      </c>
      <c r="R131" s="140"/>
      <c r="S131" s="140"/>
      <c r="T131" s="140"/>
      <c r="U131" s="138"/>
    </row>
    <row r="132" spans="1:21" ht="18" x14ac:dyDescent="0.2">
      <c r="A132" s="138"/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9"/>
      <c r="P132" s="152"/>
      <c r="Q132" s="140">
        <f t="shared" si="18"/>
        <v>0</v>
      </c>
      <c r="R132" s="140"/>
      <c r="S132" s="140"/>
      <c r="T132" s="140"/>
      <c r="U132" s="138"/>
    </row>
    <row r="133" spans="1:21" ht="18" x14ac:dyDescent="0.2">
      <c r="A133" s="138"/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9"/>
      <c r="P133" s="152"/>
      <c r="Q133" s="140">
        <f t="shared" si="18"/>
        <v>0</v>
      </c>
      <c r="R133" s="140"/>
      <c r="S133" s="140"/>
      <c r="T133" s="140"/>
      <c r="U133" s="138"/>
    </row>
    <row r="134" spans="1:21" ht="18" x14ac:dyDescent="0.2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9"/>
      <c r="P134" s="152"/>
      <c r="Q134" s="140">
        <f t="shared" si="18"/>
        <v>0</v>
      </c>
      <c r="R134" s="140"/>
      <c r="S134" s="140"/>
      <c r="T134" s="140"/>
      <c r="U134" s="138"/>
    </row>
    <row r="135" spans="1:21" ht="18" x14ac:dyDescent="0.2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9"/>
      <c r="P135" s="152"/>
      <c r="Q135" s="140"/>
      <c r="R135" s="140"/>
      <c r="S135" s="140"/>
      <c r="T135" s="140"/>
      <c r="U135" s="138"/>
    </row>
    <row r="136" spans="1:21" ht="18" x14ac:dyDescent="0.2">
      <c r="A136" s="138"/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9"/>
      <c r="P136" s="138" t="s">
        <v>69</v>
      </c>
      <c r="Q136" s="140">
        <f>SUM(Q130:Q135)</f>
        <v>419</v>
      </c>
      <c r="R136" s="140">
        <f>SUM(R130:R135)</f>
        <v>159</v>
      </c>
      <c r="S136" s="140">
        <f>SUM(S130:S135)</f>
        <v>225</v>
      </c>
      <c r="T136" s="140">
        <f>SUM(T130:T135)</f>
        <v>35</v>
      </c>
      <c r="U136" s="138"/>
    </row>
    <row r="137" spans="1:21" ht="18" x14ac:dyDescent="0.2">
      <c r="A137" s="138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9"/>
      <c r="P137" s="138" t="s">
        <v>70</v>
      </c>
      <c r="Q137" s="158">
        <f>SUM(R136:T136)-Q136</f>
        <v>0</v>
      </c>
      <c r="R137" s="158">
        <f>Q136-N10</f>
        <v>0</v>
      </c>
      <c r="S137" s="140"/>
      <c r="T137" s="140"/>
      <c r="U137" s="138"/>
    </row>
    <row r="138" spans="1:21" ht="18" x14ac:dyDescent="0.2">
      <c r="A138" s="138"/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58"/>
      <c r="R138" s="158"/>
      <c r="S138" s="140"/>
      <c r="T138" s="140"/>
      <c r="U138" s="138"/>
    </row>
    <row r="139" spans="1:21" ht="18" x14ac:dyDescent="0.2">
      <c r="A139" s="138"/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59" t="s">
        <v>71</v>
      </c>
    </row>
    <row r="140" spans="1:21" ht="18" x14ac:dyDescent="0.2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</row>
    <row r="141" spans="1:21" ht="18" x14ac:dyDescent="0.2">
      <c r="A141" s="138"/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</row>
    <row r="142" spans="1:21" ht="18" x14ac:dyDescent="0.2">
      <c r="A142" s="138"/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44"/>
      <c r="Q142" s="140"/>
      <c r="R142" s="140"/>
      <c r="S142" s="140"/>
      <c r="T142" s="140"/>
      <c r="U142" s="138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BB48-EF0E-0749-BECA-2332CE171FD0}">
  <dimension ref="A1:Z98"/>
  <sheetViews>
    <sheetView workbookViewId="0">
      <pane ySplit="1" topLeftCell="A21" activePane="bottomLeft" state="frozen"/>
      <selection activeCell="B1" sqref="B1"/>
      <selection pane="bottomLeft" activeCell="C86" sqref="C86"/>
    </sheetView>
  </sheetViews>
  <sheetFormatPr baseColWidth="10" defaultRowHeight="16" x14ac:dyDescent="0.2"/>
  <cols>
    <col min="1" max="1" width="39.5" customWidth="1"/>
    <col min="2" max="7" width="12.83203125" customWidth="1"/>
    <col min="8" max="8" width="12.6640625" customWidth="1"/>
    <col min="9" max="14" width="12.83203125" customWidth="1"/>
    <col min="16" max="16" width="18.1640625" customWidth="1"/>
    <col min="17" max="17" width="14" customWidth="1"/>
    <col min="18" max="21" width="16.83203125" customWidth="1"/>
    <col min="22" max="22" width="18.1640625" customWidth="1"/>
    <col min="23" max="24" width="16.83203125" customWidth="1"/>
  </cols>
  <sheetData>
    <row r="1" spans="1:26" ht="38" x14ac:dyDescent="0.2">
      <c r="A1" s="137" t="s">
        <v>72</v>
      </c>
      <c r="B1" s="160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61"/>
      <c r="P1" s="142" t="s">
        <v>73</v>
      </c>
      <c r="Q1" s="142" t="s">
        <v>43</v>
      </c>
      <c r="R1" s="162" t="s">
        <v>74</v>
      </c>
      <c r="S1" s="162" t="s">
        <v>75</v>
      </c>
      <c r="T1" s="176" t="s">
        <v>84</v>
      </c>
      <c r="U1" s="151" t="s">
        <v>76</v>
      </c>
      <c r="V1" s="151" t="s">
        <v>77</v>
      </c>
      <c r="W1" s="151" t="s">
        <v>20</v>
      </c>
      <c r="X1" s="162" t="s">
        <v>78</v>
      </c>
      <c r="Y1" s="151" t="s">
        <v>79</v>
      </c>
      <c r="Z1" s="138"/>
    </row>
    <row r="2" spans="1:26" ht="18" x14ac:dyDescent="0.2">
      <c r="A2" s="142"/>
      <c r="B2" s="148" t="s">
        <v>87</v>
      </c>
      <c r="C2" s="142" t="s">
        <v>44</v>
      </c>
      <c r="D2" s="142" t="s">
        <v>45</v>
      </c>
      <c r="E2" s="142" t="s">
        <v>46</v>
      </c>
      <c r="F2" s="142" t="s">
        <v>47</v>
      </c>
      <c r="G2" s="142" t="s">
        <v>48</v>
      </c>
      <c r="H2" s="142" t="s">
        <v>49</v>
      </c>
      <c r="I2" s="142" t="s">
        <v>50</v>
      </c>
      <c r="J2" s="142" t="s">
        <v>51</v>
      </c>
      <c r="K2" s="142" t="s">
        <v>52</v>
      </c>
      <c r="L2" s="142" t="s">
        <v>53</v>
      </c>
      <c r="M2" s="142" t="s">
        <v>54</v>
      </c>
      <c r="N2" s="142" t="s">
        <v>55</v>
      </c>
      <c r="O2" s="161"/>
      <c r="P2" s="144">
        <v>44931</v>
      </c>
      <c r="Q2" s="140">
        <f t="shared" ref="Q2:Q7" si="0">SUM(R2:X2)</f>
        <v>3007.99</v>
      </c>
      <c r="R2" s="140"/>
      <c r="S2" s="140"/>
      <c r="T2" s="140">
        <v>3007.99</v>
      </c>
      <c r="U2" s="140"/>
      <c r="V2" s="140"/>
      <c r="W2" s="140"/>
      <c r="X2" s="140"/>
      <c r="Y2" s="138" t="s">
        <v>91</v>
      </c>
      <c r="Z2" s="138"/>
    </row>
    <row r="3" spans="1:26" ht="18" x14ac:dyDescent="0.2">
      <c r="A3" s="142"/>
      <c r="B3" s="14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61"/>
      <c r="P3" s="144">
        <v>44931</v>
      </c>
      <c r="Q3" s="140">
        <f t="shared" si="0"/>
        <v>3.7</v>
      </c>
      <c r="R3" s="140"/>
      <c r="S3" s="140"/>
      <c r="T3" s="140"/>
      <c r="U3" s="140"/>
      <c r="V3" s="140"/>
      <c r="W3" s="140"/>
      <c r="X3" s="140">
        <v>3.7</v>
      </c>
      <c r="Y3" s="138" t="s">
        <v>96</v>
      </c>
      <c r="Z3" s="138"/>
    </row>
    <row r="4" spans="1:26" ht="18" x14ac:dyDescent="0.2">
      <c r="A4" s="77" t="s">
        <v>14</v>
      </c>
      <c r="B4" s="160">
        <f>SUM(C4:N4)</f>
        <v>12592.5</v>
      </c>
      <c r="C4" s="149">
        <f>R10</f>
        <v>0</v>
      </c>
      <c r="D4" s="149">
        <f>R23</f>
        <v>3225</v>
      </c>
      <c r="E4" s="149">
        <f>R30</f>
        <v>0</v>
      </c>
      <c r="F4" s="149">
        <f>R38</f>
        <v>6000</v>
      </c>
      <c r="G4" s="149">
        <f>R46</f>
        <v>3000</v>
      </c>
      <c r="H4" s="149">
        <f>R53</f>
        <v>0</v>
      </c>
      <c r="I4" s="149">
        <f>R58</f>
        <v>0</v>
      </c>
      <c r="J4" s="149">
        <f>R64</f>
        <v>0</v>
      </c>
      <c r="K4" s="149">
        <f>R72</f>
        <v>0</v>
      </c>
      <c r="L4" s="138"/>
      <c r="M4" s="149">
        <f>R85</f>
        <v>367.5</v>
      </c>
      <c r="N4" s="157">
        <f>R96</f>
        <v>0</v>
      </c>
      <c r="O4" s="161"/>
      <c r="P4" s="144">
        <v>44942</v>
      </c>
      <c r="Q4" s="140">
        <f t="shared" si="0"/>
        <v>1015.88</v>
      </c>
      <c r="R4" s="140"/>
      <c r="S4" s="140"/>
      <c r="T4" s="140">
        <v>293.38</v>
      </c>
      <c r="U4" s="140">
        <v>722.5</v>
      </c>
      <c r="V4" s="140"/>
      <c r="W4" s="140"/>
      <c r="X4" s="140"/>
      <c r="Y4" s="138" t="s">
        <v>101</v>
      </c>
      <c r="Z4" s="138"/>
    </row>
    <row r="5" spans="1:26" ht="18" x14ac:dyDescent="0.2">
      <c r="A5" s="77" t="s">
        <v>15</v>
      </c>
      <c r="B5" s="160">
        <f t="shared" ref="B5:B6" si="1">SUM(C5:N5)</f>
        <v>2971.5</v>
      </c>
      <c r="C5" s="138"/>
      <c r="D5" s="138"/>
      <c r="E5" s="149">
        <f>S30</f>
        <v>0</v>
      </c>
      <c r="F5" s="138"/>
      <c r="G5" s="149">
        <f>S46</f>
        <v>0</v>
      </c>
      <c r="H5" s="149">
        <f>S53</f>
        <v>154.38</v>
      </c>
      <c r="J5" s="149">
        <f>S64</f>
        <v>332.49</v>
      </c>
      <c r="K5" s="149">
        <f>S72</f>
        <v>2484.63</v>
      </c>
      <c r="M5" s="138"/>
      <c r="N5" s="138"/>
      <c r="O5" s="161"/>
      <c r="P5" s="144">
        <v>44939</v>
      </c>
      <c r="Q5" s="140">
        <f t="shared" si="0"/>
        <v>3.7</v>
      </c>
      <c r="R5" s="140"/>
      <c r="S5" s="140"/>
      <c r="T5" s="140"/>
      <c r="U5" s="140"/>
      <c r="V5" s="140"/>
      <c r="W5" s="140"/>
      <c r="X5" s="140">
        <v>3.7</v>
      </c>
      <c r="Y5" s="138" t="s">
        <v>96</v>
      </c>
      <c r="Z5" s="138"/>
    </row>
    <row r="6" spans="1:26" ht="18" x14ac:dyDescent="0.2">
      <c r="A6" s="77" t="s">
        <v>16</v>
      </c>
      <c r="B6" s="160">
        <f t="shared" si="1"/>
        <v>11905.41</v>
      </c>
      <c r="C6" s="149">
        <f>T10</f>
        <v>3301.37</v>
      </c>
      <c r="D6" s="149">
        <f>T23</f>
        <v>1821.9699999999998</v>
      </c>
      <c r="E6" s="149">
        <f>T30</f>
        <v>1232.72</v>
      </c>
      <c r="F6" s="149">
        <f>T38</f>
        <v>546.25</v>
      </c>
      <c r="G6" s="149">
        <f>T46</f>
        <v>201.88</v>
      </c>
      <c r="H6" s="149">
        <f>T53</f>
        <v>118.75</v>
      </c>
      <c r="I6" s="149">
        <f>T58</f>
        <v>0</v>
      </c>
      <c r="J6" s="149">
        <f>T64</f>
        <v>605.63</v>
      </c>
      <c r="K6" s="221">
        <f>T72</f>
        <v>178.13</v>
      </c>
      <c r="L6" s="149">
        <f>T77</f>
        <v>344.38</v>
      </c>
      <c r="M6" s="149">
        <f>T85</f>
        <v>142.5</v>
      </c>
      <c r="N6" s="149">
        <f>T96</f>
        <v>3411.83</v>
      </c>
      <c r="O6" s="161"/>
      <c r="P6" s="144">
        <v>44950</v>
      </c>
      <c r="Q6" s="140">
        <f t="shared" si="0"/>
        <v>10.3</v>
      </c>
      <c r="R6" s="140"/>
      <c r="S6" s="140"/>
      <c r="T6" s="140"/>
      <c r="U6" s="140"/>
      <c r="V6" s="140"/>
      <c r="W6" s="140"/>
      <c r="X6" s="140">
        <v>10.3</v>
      </c>
      <c r="Y6" s="138" t="s">
        <v>96</v>
      </c>
      <c r="Z6" s="138"/>
    </row>
    <row r="7" spans="1:26" ht="18" x14ac:dyDescent="0.2">
      <c r="A7" s="77" t="s">
        <v>17</v>
      </c>
      <c r="B7" s="160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61"/>
      <c r="P7" s="144">
        <v>44956</v>
      </c>
      <c r="Q7" s="140">
        <f t="shared" si="0"/>
        <v>4.8899999999999997</v>
      </c>
      <c r="R7" s="153"/>
      <c r="S7" s="153"/>
      <c r="T7" s="140"/>
      <c r="U7" s="153"/>
      <c r="V7" s="153"/>
      <c r="W7" s="153"/>
      <c r="X7" s="153">
        <v>4.8899999999999997</v>
      </c>
      <c r="Y7" s="138" t="s">
        <v>96</v>
      </c>
      <c r="Z7" s="138"/>
    </row>
    <row r="8" spans="1:26" ht="18" x14ac:dyDescent="0.2">
      <c r="A8" s="163" t="s">
        <v>18</v>
      </c>
      <c r="B8" s="160">
        <f t="shared" ref="B8:B11" si="2">SUM(C8:N8)</f>
        <v>5144.38</v>
      </c>
      <c r="C8" s="149">
        <f>U10</f>
        <v>722.5</v>
      </c>
      <c r="D8" s="149">
        <f>U23</f>
        <v>1314.37</v>
      </c>
      <c r="E8" s="149">
        <f>U30</f>
        <v>383.13</v>
      </c>
      <c r="F8" s="149">
        <f>U38</f>
        <v>330.63</v>
      </c>
      <c r="G8" s="149">
        <f>U46</f>
        <v>616</v>
      </c>
      <c r="H8" s="149">
        <f>U53</f>
        <v>437.5</v>
      </c>
      <c r="I8" s="149">
        <f>U58</f>
        <v>0</v>
      </c>
      <c r="J8" s="149">
        <f>U64</f>
        <v>221.88</v>
      </c>
      <c r="K8" s="149">
        <f>U72</f>
        <v>10</v>
      </c>
      <c r="L8" s="149">
        <f>U77</f>
        <v>247.5</v>
      </c>
      <c r="M8" s="149">
        <f>U85</f>
        <v>470.87</v>
      </c>
      <c r="N8" s="149">
        <f>U96</f>
        <v>390</v>
      </c>
      <c r="O8" s="161"/>
      <c r="P8" s="144">
        <v>44956</v>
      </c>
      <c r="Q8" s="140" t="s">
        <v>21</v>
      </c>
      <c r="X8" s="140"/>
      <c r="Y8" s="138" t="s">
        <v>100</v>
      </c>
      <c r="Z8" s="138"/>
    </row>
    <row r="9" spans="1:26" ht="18" x14ac:dyDescent="0.2">
      <c r="A9" s="163" t="s">
        <v>19</v>
      </c>
      <c r="B9" s="160">
        <f t="shared" si="2"/>
        <v>230</v>
      </c>
      <c r="C9" s="149">
        <f>V10</f>
        <v>0</v>
      </c>
      <c r="D9" s="149">
        <f>V23</f>
        <v>230</v>
      </c>
      <c r="E9" s="149">
        <f>V30</f>
        <v>0</v>
      </c>
      <c r="F9" s="138"/>
      <c r="G9" s="138"/>
      <c r="H9" s="138"/>
      <c r="I9" s="138"/>
      <c r="J9" s="138"/>
      <c r="K9" s="138"/>
      <c r="L9" s="138"/>
      <c r="M9" s="138"/>
      <c r="N9" s="157"/>
      <c r="O9" s="161"/>
      <c r="Z9" s="138"/>
    </row>
    <row r="10" spans="1:26" ht="18" x14ac:dyDescent="0.2">
      <c r="A10" s="163" t="s">
        <v>20</v>
      </c>
      <c r="B10" s="160">
        <f t="shared" si="2"/>
        <v>773.56</v>
      </c>
      <c r="C10" s="138"/>
      <c r="D10" s="138"/>
      <c r="E10" s="138"/>
      <c r="F10" s="138"/>
      <c r="G10" s="149">
        <f>W46</f>
        <v>0</v>
      </c>
      <c r="H10" s="149">
        <f>W53</f>
        <v>657.56</v>
      </c>
      <c r="I10" s="138"/>
      <c r="J10" s="138"/>
      <c r="K10" s="149">
        <f>W72</f>
        <v>116</v>
      </c>
      <c r="L10" s="149">
        <f>W77</f>
        <v>0</v>
      </c>
      <c r="M10" s="138"/>
      <c r="N10" s="157"/>
      <c r="O10" s="161"/>
      <c r="P10" s="142" t="s">
        <v>57</v>
      </c>
      <c r="Q10" s="140">
        <f>SUM(R10:X10)</f>
        <v>4046.46</v>
      </c>
      <c r="R10" s="140">
        <f t="shared" ref="R10:X10" si="3">SUM(R2:R9)</f>
        <v>0</v>
      </c>
      <c r="S10" s="140">
        <f t="shared" si="3"/>
        <v>0</v>
      </c>
      <c r="T10" s="140">
        <f t="shared" si="3"/>
        <v>3301.37</v>
      </c>
      <c r="U10" s="140">
        <f t="shared" si="3"/>
        <v>722.5</v>
      </c>
      <c r="V10" s="140">
        <f t="shared" si="3"/>
        <v>0</v>
      </c>
      <c r="W10" s="140">
        <f t="shared" si="3"/>
        <v>0</v>
      </c>
      <c r="X10" s="140">
        <f t="shared" si="3"/>
        <v>22.590000000000003</v>
      </c>
      <c r="Y10" s="138"/>
      <c r="Z10" s="138"/>
    </row>
    <row r="11" spans="1:26" ht="18" x14ac:dyDescent="0.2">
      <c r="A11" s="163" t="s">
        <v>22</v>
      </c>
      <c r="B11" s="160">
        <f t="shared" si="2"/>
        <v>223.57999999999998</v>
      </c>
      <c r="C11" s="149">
        <f>X10</f>
        <v>22.590000000000003</v>
      </c>
      <c r="D11" s="149">
        <f>X23</f>
        <v>95.44</v>
      </c>
      <c r="E11" s="149">
        <f>X30</f>
        <v>11.37</v>
      </c>
      <c r="F11" s="149">
        <f>X38</f>
        <v>13.35</v>
      </c>
      <c r="G11" s="149">
        <f>X46</f>
        <v>3.57</v>
      </c>
      <c r="H11" s="149">
        <f>X53</f>
        <v>0</v>
      </c>
      <c r="I11" s="149">
        <f>X58</f>
        <v>30.03</v>
      </c>
      <c r="J11" s="149">
        <f>X64</f>
        <v>0</v>
      </c>
      <c r="K11" s="149">
        <f>X72</f>
        <v>20.38</v>
      </c>
      <c r="L11" s="149">
        <f>X77</f>
        <v>0</v>
      </c>
      <c r="M11" s="149">
        <f>X85</f>
        <v>26.85</v>
      </c>
      <c r="N11" s="166">
        <f>X96</f>
        <v>0</v>
      </c>
      <c r="O11" s="161"/>
      <c r="P11" s="142" t="s">
        <v>70</v>
      </c>
      <c r="Q11" s="158">
        <f>(Q10)-SUM(Q2:Q9)</f>
        <v>0</v>
      </c>
      <c r="R11" s="158">
        <f>Q10-C14</f>
        <v>0</v>
      </c>
      <c r="S11" s="140"/>
      <c r="T11" s="140"/>
      <c r="U11" s="140"/>
      <c r="V11" s="140"/>
      <c r="W11" s="140"/>
      <c r="X11" s="140"/>
      <c r="Y11" s="138"/>
      <c r="Z11" s="138"/>
    </row>
    <row r="12" spans="1:26" ht="18" x14ac:dyDescent="0.2">
      <c r="A12" s="167" t="s">
        <v>80</v>
      </c>
      <c r="B12" s="168">
        <f t="shared" ref="B12:N12" si="4">SUM(B8:B11)</f>
        <v>6371.52</v>
      </c>
      <c r="C12" s="169">
        <f t="shared" si="4"/>
        <v>745.09</v>
      </c>
      <c r="D12" s="169">
        <f t="shared" si="4"/>
        <v>1639.81</v>
      </c>
      <c r="E12" s="169">
        <f t="shared" si="4"/>
        <v>394.5</v>
      </c>
      <c r="F12" s="169">
        <f t="shared" si="4"/>
        <v>343.98</v>
      </c>
      <c r="G12" s="169">
        <f t="shared" si="4"/>
        <v>619.57000000000005</v>
      </c>
      <c r="H12" s="169">
        <f t="shared" si="4"/>
        <v>1095.06</v>
      </c>
      <c r="I12" s="169">
        <f t="shared" si="4"/>
        <v>30.03</v>
      </c>
      <c r="J12" s="169">
        <f t="shared" si="4"/>
        <v>221.88</v>
      </c>
      <c r="K12" s="169">
        <f t="shared" si="4"/>
        <v>146.38</v>
      </c>
      <c r="L12" s="169">
        <f t="shared" si="4"/>
        <v>247.5</v>
      </c>
      <c r="M12" s="169">
        <f t="shared" si="4"/>
        <v>497.72</v>
      </c>
      <c r="N12" s="169">
        <f t="shared" si="4"/>
        <v>390</v>
      </c>
      <c r="O12" s="161"/>
      <c r="P12" s="164"/>
      <c r="Q12" s="165"/>
      <c r="R12" s="165"/>
      <c r="S12" s="165"/>
      <c r="T12" s="155"/>
      <c r="U12" s="165"/>
      <c r="V12" s="165"/>
      <c r="W12" s="165"/>
      <c r="X12" s="165"/>
      <c r="Y12" s="165"/>
      <c r="Z12" s="138"/>
    </row>
    <row r="13" spans="1:26" ht="19" thickBot="1" x14ac:dyDescent="0.25">
      <c r="A13" s="145"/>
      <c r="B13" s="170"/>
      <c r="C13" s="171"/>
      <c r="D13" s="171"/>
      <c r="E13" s="172"/>
      <c r="F13" s="171"/>
      <c r="G13" s="171"/>
      <c r="H13" s="171"/>
      <c r="I13" s="171"/>
      <c r="J13" s="171"/>
      <c r="K13" s="171"/>
      <c r="L13" s="171"/>
      <c r="M13" s="171"/>
      <c r="N13" s="171"/>
      <c r="O13" s="161"/>
      <c r="P13" s="144">
        <v>44959</v>
      </c>
      <c r="Q13" s="140">
        <f>SUM(R13:X13)</f>
        <v>200</v>
      </c>
      <c r="R13" s="140"/>
      <c r="S13" s="140"/>
      <c r="T13" s="140"/>
      <c r="U13" s="140">
        <v>200</v>
      </c>
      <c r="V13" s="140"/>
      <c r="W13" s="140"/>
      <c r="X13" s="140"/>
      <c r="Y13" s="138" t="s">
        <v>102</v>
      </c>
      <c r="Z13" s="138"/>
    </row>
    <row r="14" spans="1:26" ht="19" thickTop="1" x14ac:dyDescent="0.2">
      <c r="A14" s="156" t="s">
        <v>24</v>
      </c>
      <c r="B14" s="187">
        <f>SUM(C14:N14)</f>
        <v>33840.93</v>
      </c>
      <c r="C14" s="173">
        <f t="shared" ref="C14:N14" si="5">SUM(C4:C11)</f>
        <v>4046.46</v>
      </c>
      <c r="D14" s="173">
        <f t="shared" si="5"/>
        <v>6686.7799999999988</v>
      </c>
      <c r="E14" s="173">
        <f t="shared" si="5"/>
        <v>1627.2199999999998</v>
      </c>
      <c r="F14" s="173">
        <f t="shared" si="5"/>
        <v>6890.2300000000005</v>
      </c>
      <c r="G14" s="173">
        <f t="shared" si="5"/>
        <v>3821.4500000000003</v>
      </c>
      <c r="H14" s="173">
        <f t="shared" si="5"/>
        <v>1368.19</v>
      </c>
      <c r="I14" s="173">
        <f t="shared" si="5"/>
        <v>30.03</v>
      </c>
      <c r="J14" s="173">
        <f t="shared" si="5"/>
        <v>1160</v>
      </c>
      <c r="K14" s="173">
        <f t="shared" si="5"/>
        <v>2809.1400000000003</v>
      </c>
      <c r="L14" s="173">
        <f t="shared" si="5"/>
        <v>591.88</v>
      </c>
      <c r="M14" s="173">
        <f t="shared" si="5"/>
        <v>1007.72</v>
      </c>
      <c r="N14" s="173">
        <f t="shared" si="5"/>
        <v>3801.83</v>
      </c>
      <c r="O14" s="161"/>
      <c r="P14" s="144">
        <v>44960</v>
      </c>
      <c r="Q14" s="140">
        <f>SUM(R14:X14)</f>
        <v>230</v>
      </c>
      <c r="R14" s="140"/>
      <c r="S14" s="140"/>
      <c r="T14" s="140"/>
      <c r="U14" s="140"/>
      <c r="V14" s="140">
        <v>230</v>
      </c>
      <c r="W14" s="140"/>
      <c r="X14" s="140"/>
      <c r="Y14" s="138" t="s">
        <v>103</v>
      </c>
      <c r="Z14" s="138"/>
    </row>
    <row r="15" spans="1:26" ht="19" x14ac:dyDescent="0.25">
      <c r="A15" s="151"/>
      <c r="B15" s="160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61"/>
      <c r="P15" s="144">
        <v>44964</v>
      </c>
      <c r="Q15" s="140">
        <f>SUM(R15:X15)</f>
        <v>1411.25</v>
      </c>
      <c r="R15" s="140"/>
      <c r="S15" s="140"/>
      <c r="T15" s="140">
        <v>486.88</v>
      </c>
      <c r="U15" s="140">
        <v>924.37</v>
      </c>
      <c r="V15" s="140"/>
      <c r="W15" s="140"/>
      <c r="X15" s="140"/>
      <c r="Y15" s="182" t="s">
        <v>101</v>
      </c>
    </row>
    <row r="16" spans="1:26" ht="21" x14ac:dyDescent="0.25">
      <c r="A16" s="182" t="s">
        <v>81</v>
      </c>
      <c r="B16" s="185">
        <f>B14-SUM(B4:B11)</f>
        <v>0</v>
      </c>
      <c r="C16" s="184"/>
      <c r="O16" s="161"/>
      <c r="P16" s="144">
        <v>44971</v>
      </c>
      <c r="Q16" s="140">
        <f t="shared" ref="Q16" si="6">SUM(R16:X16)</f>
        <v>28.41</v>
      </c>
      <c r="R16" s="140"/>
      <c r="S16" s="140"/>
      <c r="T16" s="140"/>
      <c r="U16" s="140"/>
      <c r="V16" s="140"/>
      <c r="W16" s="140"/>
      <c r="X16" s="140">
        <v>28.41</v>
      </c>
      <c r="Y16" s="138" t="s">
        <v>96</v>
      </c>
      <c r="Z16" s="138"/>
    </row>
    <row r="17" spans="1:26" ht="18" x14ac:dyDescent="0.2">
      <c r="O17" s="161"/>
      <c r="P17" s="144">
        <v>44972</v>
      </c>
      <c r="Q17" s="140">
        <f t="shared" ref="Q17:Q21" si="7">SUM(R17:X17)</f>
        <v>190</v>
      </c>
      <c r="R17" s="140"/>
      <c r="S17" s="138"/>
      <c r="T17" s="140"/>
      <c r="U17" s="140">
        <v>190</v>
      </c>
      <c r="V17" s="138"/>
      <c r="W17" s="138"/>
      <c r="X17" s="140"/>
      <c r="Y17" s="138" t="s">
        <v>104</v>
      </c>
      <c r="Z17" s="138"/>
    </row>
    <row r="18" spans="1:26" ht="21" x14ac:dyDescent="0.25">
      <c r="A18" s="182"/>
      <c r="B18" s="185"/>
      <c r="C18" s="184"/>
      <c r="O18" s="161"/>
      <c r="P18" s="144">
        <v>44973</v>
      </c>
      <c r="Q18" s="140">
        <f t="shared" si="7"/>
        <v>36.229999999999997</v>
      </c>
      <c r="R18" s="140"/>
      <c r="S18" s="138"/>
      <c r="T18" s="140"/>
      <c r="U18" s="140"/>
      <c r="V18" s="138"/>
      <c r="W18" s="138"/>
      <c r="X18" s="140">
        <v>36.229999999999997</v>
      </c>
      <c r="Y18" s="138" t="s">
        <v>96</v>
      </c>
      <c r="Z18" s="138"/>
    </row>
    <row r="19" spans="1:26" ht="21" x14ac:dyDescent="0.25">
      <c r="A19" s="182"/>
      <c r="B19" s="185"/>
      <c r="C19" s="184"/>
      <c r="O19" s="161"/>
      <c r="P19" s="144">
        <v>44979</v>
      </c>
      <c r="Q19" s="140">
        <f t="shared" ref="Q19" si="8">SUM(R19:X19)</f>
        <v>1335.09</v>
      </c>
      <c r="R19" s="140"/>
      <c r="S19" s="138"/>
      <c r="T19" s="140">
        <v>1335.09</v>
      </c>
      <c r="U19" s="140"/>
      <c r="V19" s="138"/>
      <c r="W19" s="138"/>
      <c r="X19" s="140"/>
      <c r="Y19" s="138" t="s">
        <v>107</v>
      </c>
      <c r="Z19" s="138"/>
    </row>
    <row r="20" spans="1:26" ht="21" x14ac:dyDescent="0.25">
      <c r="A20" s="182"/>
      <c r="B20" s="183"/>
      <c r="C20" s="184"/>
      <c r="O20" s="161"/>
      <c r="P20" s="144">
        <v>44979</v>
      </c>
      <c r="Q20" s="140">
        <f t="shared" si="7"/>
        <v>3225</v>
      </c>
      <c r="R20" s="140">
        <v>3225</v>
      </c>
      <c r="S20" s="138"/>
      <c r="T20" s="140"/>
      <c r="U20" s="140"/>
      <c r="V20" s="138"/>
      <c r="W20" s="138"/>
      <c r="X20" s="140"/>
      <c r="Y20" s="138" t="s">
        <v>125</v>
      </c>
      <c r="Z20" s="138"/>
    </row>
    <row r="21" spans="1:26" ht="21" x14ac:dyDescent="0.25">
      <c r="A21" s="182"/>
      <c r="B21" s="183"/>
      <c r="C21" s="184"/>
      <c r="O21" s="161"/>
      <c r="P21" s="144">
        <v>44978</v>
      </c>
      <c r="Q21" s="140">
        <f t="shared" si="7"/>
        <v>30.8</v>
      </c>
      <c r="R21" s="140"/>
      <c r="S21" s="138"/>
      <c r="T21" s="140"/>
      <c r="U21" s="140"/>
      <c r="V21" s="138"/>
      <c r="W21" s="138"/>
      <c r="X21" s="140">
        <v>30.8</v>
      </c>
      <c r="Y21" s="138" t="s">
        <v>96</v>
      </c>
      <c r="Z21" s="138"/>
    </row>
    <row r="22" spans="1:26" ht="21" x14ac:dyDescent="0.25">
      <c r="A22" s="182"/>
      <c r="B22" s="183"/>
      <c r="C22" s="184"/>
      <c r="N22" s="188"/>
      <c r="O22" s="161"/>
      <c r="P22" s="144"/>
      <c r="Q22" s="140"/>
      <c r="R22" s="140"/>
      <c r="S22" s="138"/>
      <c r="T22" s="140"/>
      <c r="U22" s="140"/>
      <c r="V22" s="138"/>
      <c r="W22" s="138"/>
      <c r="X22" s="140"/>
      <c r="Y22" s="138"/>
      <c r="Z22" s="138"/>
    </row>
    <row r="23" spans="1:26" ht="21" x14ac:dyDescent="0.25">
      <c r="A23" s="182"/>
      <c r="B23" s="183"/>
      <c r="C23" s="184"/>
      <c r="O23" s="161"/>
      <c r="P23" s="142" t="s">
        <v>59</v>
      </c>
      <c r="Q23" s="140">
        <f>SUM(R23:X23)</f>
        <v>6686.7799999999988</v>
      </c>
      <c r="R23" s="140">
        <f t="shared" ref="R23:X23" si="9">SUM(R13:R22)</f>
        <v>3225</v>
      </c>
      <c r="S23" s="140">
        <f t="shared" si="9"/>
        <v>0</v>
      </c>
      <c r="T23" s="140">
        <f t="shared" si="9"/>
        <v>1821.9699999999998</v>
      </c>
      <c r="U23" s="140">
        <f t="shared" si="9"/>
        <v>1314.37</v>
      </c>
      <c r="V23" s="140">
        <f t="shared" si="9"/>
        <v>230</v>
      </c>
      <c r="W23" s="140">
        <f t="shared" si="9"/>
        <v>0</v>
      </c>
      <c r="X23" s="140">
        <f t="shared" si="9"/>
        <v>95.44</v>
      </c>
      <c r="Y23" s="138"/>
      <c r="Z23" s="138"/>
    </row>
    <row r="24" spans="1:26" ht="21" x14ac:dyDescent="0.25">
      <c r="A24" s="182"/>
      <c r="B24" s="183"/>
      <c r="C24" s="184"/>
      <c r="O24" s="161"/>
      <c r="P24" s="142" t="s">
        <v>70</v>
      </c>
      <c r="Q24" s="158">
        <f>(Q23)-SUM(Q13:Q22)</f>
        <v>0</v>
      </c>
      <c r="R24" s="158">
        <f>Q23-D14</f>
        <v>0</v>
      </c>
      <c r="S24" s="140"/>
      <c r="T24" s="140"/>
      <c r="U24" s="140"/>
      <c r="V24" s="140"/>
      <c r="W24" s="140"/>
      <c r="X24" s="140"/>
      <c r="Y24" s="138"/>
      <c r="Z24" s="138"/>
    </row>
    <row r="25" spans="1:26" ht="21" x14ac:dyDescent="0.25">
      <c r="A25" s="184"/>
      <c r="B25" s="184"/>
      <c r="C25" s="184"/>
      <c r="O25" s="161"/>
      <c r="P25" s="164"/>
      <c r="Q25" s="165"/>
      <c r="R25" s="165"/>
      <c r="S25" s="165"/>
      <c r="T25" s="155"/>
      <c r="U25" s="165"/>
      <c r="V25" s="165"/>
      <c r="W25" s="165"/>
      <c r="X25" s="165"/>
      <c r="Y25" s="165"/>
      <c r="Z25" s="138"/>
    </row>
    <row r="26" spans="1:26" ht="18" x14ac:dyDescent="0.2">
      <c r="B26" s="174"/>
      <c r="O26" s="161"/>
      <c r="P26" s="144">
        <v>44987</v>
      </c>
      <c r="Q26" s="140">
        <f>SUM(R26:X26)</f>
        <v>11.37</v>
      </c>
      <c r="R26" s="140"/>
      <c r="S26" s="140"/>
      <c r="T26" s="140"/>
      <c r="U26" s="140"/>
      <c r="V26" s="140"/>
      <c r="W26" s="140"/>
      <c r="X26" s="140">
        <v>11.37</v>
      </c>
      <c r="Y26" s="138" t="s">
        <v>96</v>
      </c>
      <c r="Z26" s="138"/>
    </row>
    <row r="27" spans="1:26" ht="18" x14ac:dyDescent="0.2">
      <c r="B27" s="174"/>
      <c r="O27" s="161"/>
      <c r="P27" s="144">
        <v>44991</v>
      </c>
      <c r="Q27" s="140">
        <f>SUM(R27:X27)</f>
        <v>5</v>
      </c>
      <c r="R27" s="140"/>
      <c r="S27" s="140"/>
      <c r="T27" s="140"/>
      <c r="U27" s="140">
        <v>5</v>
      </c>
      <c r="V27" s="140"/>
      <c r="W27" s="140"/>
      <c r="X27" s="140"/>
      <c r="Y27" s="138" t="s">
        <v>122</v>
      </c>
      <c r="Z27" s="138"/>
    </row>
    <row r="28" spans="1:26" ht="18" x14ac:dyDescent="0.2">
      <c r="B28" s="174"/>
      <c r="O28" s="161"/>
      <c r="P28" s="144">
        <v>44994</v>
      </c>
      <c r="Q28" s="140">
        <f>SUM(R28:X28)</f>
        <v>1610.85</v>
      </c>
      <c r="T28" s="140">
        <v>1232.72</v>
      </c>
      <c r="U28" s="140">
        <v>378.13</v>
      </c>
      <c r="X28" s="140"/>
      <c r="Y28" s="138" t="s">
        <v>101</v>
      </c>
      <c r="Z28" s="138"/>
    </row>
    <row r="29" spans="1:26" ht="18" x14ac:dyDescent="0.2">
      <c r="B29" s="174"/>
      <c r="O29" s="161"/>
      <c r="P29" s="142"/>
      <c r="Q29" s="138"/>
      <c r="R29" s="138"/>
      <c r="S29" s="138"/>
      <c r="T29" s="140"/>
      <c r="U29" s="138"/>
      <c r="V29" s="138"/>
      <c r="W29" s="138"/>
      <c r="X29" s="138"/>
      <c r="Y29" s="138"/>
      <c r="Z29" s="138"/>
    </row>
    <row r="30" spans="1:26" ht="18" x14ac:dyDescent="0.2">
      <c r="B30" s="174"/>
      <c r="O30" s="161"/>
      <c r="P30" s="142" t="s">
        <v>60</v>
      </c>
      <c r="Q30" s="140">
        <f>SUM(R30:X30)</f>
        <v>1627.2199999999998</v>
      </c>
      <c r="R30" s="140">
        <f t="shared" ref="R30:X30" si="10">SUM(R26:R29)</f>
        <v>0</v>
      </c>
      <c r="S30" s="140">
        <f t="shared" si="10"/>
        <v>0</v>
      </c>
      <c r="T30" s="140">
        <f t="shared" si="10"/>
        <v>1232.72</v>
      </c>
      <c r="U30" s="140">
        <f t="shared" si="10"/>
        <v>383.13</v>
      </c>
      <c r="V30" s="140">
        <f t="shared" si="10"/>
        <v>0</v>
      </c>
      <c r="W30" s="140">
        <f t="shared" si="10"/>
        <v>0</v>
      </c>
      <c r="X30" s="140">
        <f t="shared" si="10"/>
        <v>11.37</v>
      </c>
      <c r="Y30" s="138"/>
      <c r="Z30" s="138"/>
    </row>
    <row r="31" spans="1:26" ht="18" x14ac:dyDescent="0.2">
      <c r="B31" s="174"/>
      <c r="O31" s="161"/>
      <c r="P31" s="142" t="s">
        <v>70</v>
      </c>
      <c r="Q31" s="158">
        <f>(Q30)-SUM(Q26:Q29)</f>
        <v>0</v>
      </c>
      <c r="R31" s="158">
        <f>Q30-E14</f>
        <v>0</v>
      </c>
      <c r="S31" s="140"/>
      <c r="T31" s="140"/>
      <c r="U31" s="140"/>
      <c r="V31" s="140"/>
      <c r="W31" s="140"/>
      <c r="X31" s="140"/>
      <c r="Y31" s="138"/>
      <c r="Z31" s="138"/>
    </row>
    <row r="32" spans="1:26" ht="18" x14ac:dyDescent="0.2">
      <c r="B32" s="174"/>
      <c r="O32" s="161"/>
      <c r="P32" s="164"/>
      <c r="Q32" s="165"/>
      <c r="R32" s="165"/>
      <c r="S32" s="165"/>
      <c r="T32" s="155"/>
      <c r="U32" s="165"/>
      <c r="V32" s="165"/>
      <c r="W32" s="165"/>
      <c r="X32" s="165"/>
      <c r="Y32" s="165"/>
      <c r="Z32" s="138"/>
    </row>
    <row r="33" spans="2:26" ht="18" x14ac:dyDescent="0.2">
      <c r="B33" s="174"/>
      <c r="O33" s="161"/>
      <c r="P33" s="144">
        <v>45033</v>
      </c>
      <c r="Q33" s="140">
        <f>SUM(R33:X33)</f>
        <v>13.35</v>
      </c>
      <c r="R33" s="140"/>
      <c r="S33" s="140"/>
      <c r="T33" s="140"/>
      <c r="U33" s="140"/>
      <c r="V33" s="140"/>
      <c r="W33" s="140"/>
      <c r="X33" s="140">
        <v>13.35</v>
      </c>
      <c r="Y33" s="138" t="s">
        <v>96</v>
      </c>
      <c r="Z33" s="138"/>
    </row>
    <row r="34" spans="2:26" ht="18" x14ac:dyDescent="0.2">
      <c r="B34" s="174"/>
      <c r="O34" s="161"/>
      <c r="P34" s="144">
        <v>45033</v>
      </c>
      <c r="Q34" s="140">
        <f t="shared" ref="Q34:Q35" si="11">SUM(R34:X34)</f>
        <v>6000</v>
      </c>
      <c r="R34" s="140">
        <v>6000</v>
      </c>
      <c r="S34" s="140"/>
      <c r="T34" s="140"/>
      <c r="U34" s="140"/>
      <c r="V34" s="140"/>
      <c r="W34" s="140"/>
      <c r="X34" s="140"/>
      <c r="Y34" s="138" t="s">
        <v>152</v>
      </c>
      <c r="Z34" s="138"/>
    </row>
    <row r="35" spans="2:26" ht="18" x14ac:dyDescent="0.2">
      <c r="B35" s="174"/>
      <c r="O35" s="161"/>
      <c r="P35" s="144">
        <v>45033</v>
      </c>
      <c r="Q35" s="140">
        <f t="shared" si="11"/>
        <v>876.88</v>
      </c>
      <c r="R35" s="140"/>
      <c r="S35" s="140"/>
      <c r="T35" s="140">
        <v>546.25</v>
      </c>
      <c r="U35" s="140">
        <v>330.63</v>
      </c>
      <c r="V35" s="140"/>
      <c r="W35" s="140"/>
      <c r="X35" s="140"/>
      <c r="Y35" s="138" t="s">
        <v>101</v>
      </c>
      <c r="Z35" s="138"/>
    </row>
    <row r="36" spans="2:26" ht="21" x14ac:dyDescent="0.25">
      <c r="B36" s="174"/>
      <c r="O36" s="161"/>
      <c r="P36" s="144">
        <v>45035</v>
      </c>
      <c r="Q36" s="140" t="s">
        <v>21</v>
      </c>
      <c r="R36" s="140"/>
      <c r="S36" s="140"/>
      <c r="T36" s="140"/>
      <c r="U36" s="140"/>
      <c r="V36" s="140"/>
      <c r="W36" s="140"/>
      <c r="X36" s="140"/>
      <c r="Y36" s="218" t="s">
        <v>149</v>
      </c>
      <c r="Z36" s="138"/>
    </row>
    <row r="37" spans="2:26" ht="18" x14ac:dyDescent="0.2">
      <c r="B37" s="174"/>
      <c r="O37" s="161"/>
      <c r="P37" s="142"/>
      <c r="Q37" s="138"/>
      <c r="R37" s="138"/>
      <c r="S37" s="138"/>
      <c r="T37" s="140"/>
      <c r="U37" s="138"/>
      <c r="V37" s="138"/>
      <c r="W37" s="138"/>
      <c r="X37" s="138"/>
      <c r="Y37" s="138"/>
      <c r="Z37" s="138"/>
    </row>
    <row r="38" spans="2:26" ht="18" x14ac:dyDescent="0.2">
      <c r="B38" s="174"/>
      <c r="O38" s="161"/>
      <c r="P38" s="142" t="s">
        <v>61</v>
      </c>
      <c r="Q38" s="140">
        <f>SUM(R38:X38)</f>
        <v>6890.2300000000005</v>
      </c>
      <c r="R38" s="140">
        <f t="shared" ref="R38:X38" si="12">SUM(R33:R37)</f>
        <v>6000</v>
      </c>
      <c r="S38" s="140">
        <f t="shared" si="12"/>
        <v>0</v>
      </c>
      <c r="T38" s="140">
        <f t="shared" si="12"/>
        <v>546.25</v>
      </c>
      <c r="U38" s="140">
        <f t="shared" si="12"/>
        <v>330.63</v>
      </c>
      <c r="V38" s="140">
        <f t="shared" si="12"/>
        <v>0</v>
      </c>
      <c r="W38" s="140">
        <f t="shared" si="12"/>
        <v>0</v>
      </c>
      <c r="X38" s="140">
        <f t="shared" si="12"/>
        <v>13.35</v>
      </c>
      <c r="Y38" s="138"/>
      <c r="Z38" s="138"/>
    </row>
    <row r="39" spans="2:26" ht="18" x14ac:dyDescent="0.2">
      <c r="B39" s="174"/>
      <c r="O39" s="161"/>
      <c r="P39" s="142" t="s">
        <v>70</v>
      </c>
      <c r="Q39" s="158">
        <f>(Q38)-SUM(Q33:Q37)</f>
        <v>0</v>
      </c>
      <c r="R39" s="158">
        <f>Q38-F14</f>
        <v>0</v>
      </c>
      <c r="S39" s="140"/>
      <c r="T39" s="140"/>
      <c r="U39" s="140"/>
      <c r="V39" s="140"/>
      <c r="W39" s="140"/>
      <c r="X39" s="140"/>
      <c r="Y39" s="138"/>
      <c r="Z39" s="138"/>
    </row>
    <row r="40" spans="2:26" ht="18" x14ac:dyDescent="0.2">
      <c r="B40" s="174"/>
      <c r="O40" s="161"/>
      <c r="P40" s="164"/>
      <c r="Q40" s="165"/>
      <c r="R40" s="165"/>
      <c r="S40" s="165"/>
      <c r="T40" s="155"/>
      <c r="U40" s="165"/>
      <c r="V40" s="165"/>
      <c r="W40" s="165"/>
      <c r="X40" s="165"/>
      <c r="Y40" s="165"/>
      <c r="Z40" s="138"/>
    </row>
    <row r="41" spans="2:26" ht="18" x14ac:dyDescent="0.2">
      <c r="B41" s="174"/>
      <c r="O41" s="161"/>
      <c r="P41" s="144">
        <v>45057</v>
      </c>
      <c r="Q41" s="140">
        <f t="shared" ref="Q41:Q43" si="13">SUM(R41:X41)</f>
        <v>591.88</v>
      </c>
      <c r="R41" s="140"/>
      <c r="S41" s="140"/>
      <c r="T41" s="140">
        <v>201.88</v>
      </c>
      <c r="U41" s="140">
        <v>390</v>
      </c>
      <c r="V41" s="140"/>
      <c r="W41" s="140"/>
      <c r="X41" s="140"/>
      <c r="Y41" s="138" t="s">
        <v>101</v>
      </c>
      <c r="Z41" s="138"/>
    </row>
    <row r="42" spans="2:26" ht="18" x14ac:dyDescent="0.2">
      <c r="B42" s="174"/>
      <c r="O42" s="161"/>
      <c r="P42" s="144">
        <v>45057</v>
      </c>
      <c r="Q42" s="140">
        <f t="shared" si="13"/>
        <v>3000</v>
      </c>
      <c r="R42" s="140">
        <v>3000</v>
      </c>
      <c r="S42" s="140"/>
      <c r="T42" s="140"/>
      <c r="U42" s="140"/>
      <c r="V42" s="140"/>
      <c r="W42" s="140"/>
      <c r="X42" s="140"/>
      <c r="Y42" s="138" t="s">
        <v>151</v>
      </c>
      <c r="Z42" s="138"/>
    </row>
    <row r="43" spans="2:26" ht="18" x14ac:dyDescent="0.2">
      <c r="B43" s="174"/>
      <c r="O43" s="161"/>
      <c r="P43" s="144">
        <v>45057</v>
      </c>
      <c r="Q43" s="140">
        <f t="shared" si="13"/>
        <v>226</v>
      </c>
      <c r="R43" s="140"/>
      <c r="S43" s="140"/>
      <c r="T43" s="140"/>
      <c r="U43" s="140">
        <v>226</v>
      </c>
      <c r="V43" s="140"/>
      <c r="W43" s="140"/>
      <c r="X43" s="140"/>
      <c r="Y43" s="138" t="s">
        <v>153</v>
      </c>
      <c r="Z43" s="138"/>
    </row>
    <row r="44" spans="2:26" ht="18" x14ac:dyDescent="0.2">
      <c r="B44" s="174"/>
      <c r="O44" s="161"/>
      <c r="P44" s="144">
        <v>45058</v>
      </c>
      <c r="Q44" s="140">
        <f t="shared" ref="Q44" si="14">SUM(R44:X44)</f>
        <v>3.57</v>
      </c>
      <c r="R44" s="140"/>
      <c r="S44" s="140"/>
      <c r="T44" s="140"/>
      <c r="U44" s="140"/>
      <c r="V44" s="140"/>
      <c r="W44" s="140"/>
      <c r="X44" s="140">
        <v>3.57</v>
      </c>
      <c r="Y44" s="138" t="s">
        <v>96</v>
      </c>
      <c r="Z44" s="138"/>
    </row>
    <row r="45" spans="2:26" ht="18" x14ac:dyDescent="0.2">
      <c r="B45" s="174"/>
      <c r="O45" s="161"/>
      <c r="P45" s="142"/>
      <c r="Q45" s="138"/>
      <c r="R45" s="138"/>
      <c r="S45" s="138"/>
      <c r="T45" s="140"/>
      <c r="U45" s="138"/>
      <c r="V45" s="138"/>
      <c r="W45" s="138"/>
      <c r="X45" s="138"/>
      <c r="Y45" s="138"/>
      <c r="Z45" s="138"/>
    </row>
    <row r="46" spans="2:26" ht="18" x14ac:dyDescent="0.2">
      <c r="B46" s="174"/>
      <c r="O46" s="161"/>
      <c r="P46" s="142" t="s">
        <v>62</v>
      </c>
      <c r="Q46" s="140">
        <f>SUM(R46:X46)</f>
        <v>3821.4500000000003</v>
      </c>
      <c r="R46" s="140">
        <f t="shared" ref="R46:X46" si="15">SUM(R41:R45)</f>
        <v>3000</v>
      </c>
      <c r="S46" s="140">
        <f t="shared" si="15"/>
        <v>0</v>
      </c>
      <c r="T46" s="140">
        <f t="shared" si="15"/>
        <v>201.88</v>
      </c>
      <c r="U46" s="140">
        <f t="shared" si="15"/>
        <v>616</v>
      </c>
      <c r="V46" s="140">
        <f t="shared" si="15"/>
        <v>0</v>
      </c>
      <c r="W46" s="140">
        <f t="shared" si="15"/>
        <v>0</v>
      </c>
      <c r="X46" s="140">
        <f t="shared" si="15"/>
        <v>3.57</v>
      </c>
      <c r="Y46" s="138"/>
      <c r="Z46" s="138"/>
    </row>
    <row r="47" spans="2:26" ht="18" x14ac:dyDescent="0.2">
      <c r="B47" s="174"/>
      <c r="O47" s="161"/>
      <c r="P47" s="142" t="s">
        <v>70</v>
      </c>
      <c r="Q47" s="158">
        <f>(Q46)-SUM(Q41:Q45)</f>
        <v>0</v>
      </c>
      <c r="R47" s="158">
        <f>Q46-G14</f>
        <v>0</v>
      </c>
      <c r="S47" s="140"/>
      <c r="T47" s="140"/>
      <c r="U47" s="140"/>
      <c r="V47" s="140"/>
      <c r="W47" s="140"/>
      <c r="X47" s="140"/>
      <c r="Y47" s="138"/>
      <c r="Z47" s="138"/>
    </row>
    <row r="48" spans="2:26" ht="18" x14ac:dyDescent="0.2">
      <c r="B48" s="174"/>
      <c r="O48" s="161"/>
      <c r="P48" s="164"/>
      <c r="Q48" s="165"/>
      <c r="R48" s="165"/>
      <c r="S48" s="165"/>
      <c r="T48" s="155"/>
      <c r="U48" s="165"/>
      <c r="V48" s="165"/>
      <c r="W48" s="165"/>
      <c r="X48" s="165"/>
      <c r="Y48" s="165"/>
      <c r="Z48" s="138"/>
    </row>
    <row r="49" spans="2:26" ht="18" x14ac:dyDescent="0.2">
      <c r="B49" s="174"/>
      <c r="O49" s="161"/>
      <c r="P49" s="144">
        <v>45079</v>
      </c>
      <c r="Q49" s="140">
        <f t="shared" ref="Q49:Q51" si="16">SUM(R49:X49)</f>
        <v>541.55999999999995</v>
      </c>
      <c r="R49" s="140"/>
      <c r="S49" s="140"/>
      <c r="T49" s="140"/>
      <c r="U49" s="140"/>
      <c r="V49" s="140"/>
      <c r="W49" s="140">
        <v>541.55999999999995</v>
      </c>
      <c r="X49" s="140"/>
      <c r="Y49" s="138" t="s">
        <v>158</v>
      </c>
      <c r="Z49" s="138"/>
    </row>
    <row r="50" spans="2:26" ht="18" x14ac:dyDescent="0.2">
      <c r="B50" s="174"/>
      <c r="O50" s="161"/>
      <c r="P50" s="144">
        <v>45079</v>
      </c>
      <c r="Q50" s="140">
        <f t="shared" si="16"/>
        <v>116</v>
      </c>
      <c r="R50" s="140"/>
      <c r="S50" s="140"/>
      <c r="T50" s="140"/>
      <c r="U50" s="140"/>
      <c r="V50" s="140"/>
      <c r="W50" s="140">
        <v>116</v>
      </c>
      <c r="X50" s="140"/>
      <c r="Y50" s="138" t="s">
        <v>157</v>
      </c>
      <c r="Z50" s="138"/>
    </row>
    <row r="51" spans="2:26" ht="18" x14ac:dyDescent="0.2">
      <c r="B51" s="174"/>
      <c r="O51" s="161"/>
      <c r="P51" s="144">
        <v>45097</v>
      </c>
      <c r="Q51" s="140">
        <f t="shared" si="16"/>
        <v>710.63</v>
      </c>
      <c r="R51" s="140"/>
      <c r="S51" s="140">
        <v>154.38</v>
      </c>
      <c r="T51" s="140">
        <v>118.75</v>
      </c>
      <c r="U51" s="140">
        <v>437.5</v>
      </c>
      <c r="V51" s="140"/>
      <c r="W51" s="140"/>
      <c r="X51" s="140"/>
      <c r="Y51" s="138" t="s">
        <v>101</v>
      </c>
      <c r="Z51" s="138"/>
    </row>
    <row r="52" spans="2:26" ht="18" x14ac:dyDescent="0.2">
      <c r="B52" s="174"/>
      <c r="O52" s="161"/>
      <c r="P52" s="142"/>
      <c r="Q52" s="138"/>
      <c r="R52" s="140"/>
      <c r="S52" s="140"/>
      <c r="T52" s="140"/>
      <c r="U52" s="140"/>
      <c r="V52" s="140"/>
      <c r="W52" s="140"/>
      <c r="X52" s="140"/>
      <c r="Y52" s="138"/>
      <c r="Z52" s="138"/>
    </row>
    <row r="53" spans="2:26" ht="18" x14ac:dyDescent="0.2">
      <c r="B53" s="174"/>
      <c r="O53" s="161"/>
      <c r="P53" s="142" t="s">
        <v>63</v>
      </c>
      <c r="Q53" s="140">
        <f>SUM(R53:X53)</f>
        <v>1368.19</v>
      </c>
      <c r="R53" s="140">
        <f t="shared" ref="R53:X53" si="17">SUM(R49:R52)</f>
        <v>0</v>
      </c>
      <c r="S53" s="140">
        <f t="shared" si="17"/>
        <v>154.38</v>
      </c>
      <c r="T53" s="140">
        <f t="shared" si="17"/>
        <v>118.75</v>
      </c>
      <c r="U53" s="140">
        <f t="shared" si="17"/>
        <v>437.5</v>
      </c>
      <c r="V53" s="140">
        <f t="shared" si="17"/>
        <v>0</v>
      </c>
      <c r="W53" s="140">
        <f t="shared" si="17"/>
        <v>657.56</v>
      </c>
      <c r="X53" s="140">
        <f t="shared" si="17"/>
        <v>0</v>
      </c>
      <c r="Y53" s="138"/>
      <c r="Z53" s="138"/>
    </row>
    <row r="54" spans="2:26" ht="18" x14ac:dyDescent="0.2">
      <c r="B54" s="174"/>
      <c r="O54" s="161"/>
      <c r="P54" s="142" t="s">
        <v>70</v>
      </c>
      <c r="Q54" s="158">
        <f>(Q53)-SUM(Q49:Q52)</f>
        <v>0</v>
      </c>
      <c r="R54" s="158">
        <f>Q53-H14</f>
        <v>0</v>
      </c>
      <c r="S54" s="140"/>
      <c r="T54" s="140"/>
      <c r="U54" s="140"/>
      <c r="V54" s="140"/>
      <c r="W54" s="140"/>
      <c r="X54" s="140"/>
      <c r="Y54" s="138"/>
      <c r="Z54" s="138"/>
    </row>
    <row r="55" spans="2:26" ht="18" x14ac:dyDescent="0.2">
      <c r="B55" s="174"/>
      <c r="O55" s="161"/>
      <c r="P55" s="164"/>
      <c r="Q55" s="165"/>
      <c r="R55" s="165"/>
      <c r="S55" s="165"/>
      <c r="T55" s="155"/>
      <c r="U55" s="165"/>
      <c r="V55" s="165"/>
      <c r="W55" s="165"/>
      <c r="X55" s="165"/>
      <c r="Y55" s="165"/>
      <c r="Z55" s="138"/>
    </row>
    <row r="56" spans="2:26" ht="18" x14ac:dyDescent="0.2">
      <c r="B56" s="174"/>
      <c r="O56" s="161"/>
      <c r="P56" s="144">
        <v>45126</v>
      </c>
      <c r="Q56" s="140">
        <f>SUM(R56:X56)</f>
        <v>30.03</v>
      </c>
      <c r="R56" s="140"/>
      <c r="S56" s="140"/>
      <c r="T56" s="140"/>
      <c r="U56" s="140"/>
      <c r="V56" s="140"/>
      <c r="W56" s="140"/>
      <c r="X56" s="140">
        <v>30.03</v>
      </c>
      <c r="Y56" s="138" t="s">
        <v>96</v>
      </c>
      <c r="Z56" s="138"/>
    </row>
    <row r="57" spans="2:26" ht="18" x14ac:dyDescent="0.2">
      <c r="B57" s="174"/>
      <c r="O57" s="161"/>
      <c r="P57" s="142"/>
      <c r="Q57" s="138"/>
      <c r="R57" s="140"/>
      <c r="S57" s="140"/>
      <c r="T57" s="140"/>
      <c r="U57" s="140"/>
      <c r="V57" s="140"/>
      <c r="W57" s="140"/>
      <c r="X57" s="140"/>
      <c r="Y57" s="138"/>
      <c r="Z57" s="138"/>
    </row>
    <row r="58" spans="2:26" ht="18" x14ac:dyDescent="0.2">
      <c r="B58" s="174"/>
      <c r="O58" s="161"/>
      <c r="P58" s="142" t="s">
        <v>64</v>
      </c>
      <c r="Q58" s="140">
        <f>SUM(R58:X58)</f>
        <v>30.03</v>
      </c>
      <c r="R58" s="140">
        <f t="shared" ref="R58:X58" si="18">SUM(R56:R57)</f>
        <v>0</v>
      </c>
      <c r="S58" s="140">
        <f t="shared" si="18"/>
        <v>0</v>
      </c>
      <c r="T58" s="140">
        <f t="shared" si="18"/>
        <v>0</v>
      </c>
      <c r="U58" s="140">
        <f t="shared" si="18"/>
        <v>0</v>
      </c>
      <c r="V58" s="140">
        <f t="shared" si="18"/>
        <v>0</v>
      </c>
      <c r="W58" s="140">
        <f t="shared" si="18"/>
        <v>0</v>
      </c>
      <c r="X58" s="140">
        <f t="shared" si="18"/>
        <v>30.03</v>
      </c>
      <c r="Y58" s="138"/>
      <c r="Z58" s="138"/>
    </row>
    <row r="59" spans="2:26" ht="18" x14ac:dyDescent="0.2">
      <c r="B59" s="174"/>
      <c r="O59" s="161"/>
      <c r="P59" s="142" t="s">
        <v>70</v>
      </c>
      <c r="Q59" s="158">
        <f>(Q58)-SUM(Q54:Q57)</f>
        <v>0</v>
      </c>
      <c r="R59" s="158">
        <f>Q58-I14</f>
        <v>0</v>
      </c>
      <c r="S59" s="140"/>
      <c r="T59" s="140"/>
      <c r="U59" s="140"/>
      <c r="V59" s="140"/>
      <c r="W59" s="140"/>
      <c r="X59" s="140"/>
      <c r="Y59" s="138"/>
      <c r="Z59" s="138"/>
    </row>
    <row r="60" spans="2:26" ht="18" x14ac:dyDescent="0.2">
      <c r="B60" s="174"/>
      <c r="O60" s="161"/>
      <c r="P60" s="164"/>
      <c r="Q60" s="165"/>
      <c r="R60" s="165"/>
      <c r="S60" s="165"/>
      <c r="T60" s="155"/>
      <c r="U60" s="165"/>
      <c r="V60" s="165"/>
      <c r="W60" s="165"/>
      <c r="X60" s="165"/>
      <c r="Y60" s="165"/>
      <c r="Z60" s="138"/>
    </row>
    <row r="61" spans="2:26" ht="18" x14ac:dyDescent="0.2">
      <c r="B61" s="174"/>
      <c r="O61" s="161"/>
      <c r="P61" s="144">
        <v>45139</v>
      </c>
      <c r="Q61" s="140">
        <f>SUM(R61:X61)</f>
        <v>603.75</v>
      </c>
      <c r="R61" s="140"/>
      <c r="S61" s="140">
        <v>332.49</v>
      </c>
      <c r="T61" s="140">
        <v>59.38</v>
      </c>
      <c r="U61" s="140">
        <v>211.88</v>
      </c>
      <c r="V61" s="140"/>
      <c r="W61" s="140"/>
      <c r="X61" s="140"/>
      <c r="Y61" s="138" t="s">
        <v>159</v>
      </c>
      <c r="Z61" s="138"/>
    </row>
    <row r="62" spans="2:26" ht="18" x14ac:dyDescent="0.2">
      <c r="B62" s="174"/>
      <c r="O62" s="161"/>
      <c r="P62" s="144">
        <v>45160</v>
      </c>
      <c r="Q62" s="140">
        <f>SUM(R62:X62)</f>
        <v>556.25</v>
      </c>
      <c r="R62" s="140"/>
      <c r="S62" s="140"/>
      <c r="T62" s="140">
        <v>546.25</v>
      </c>
      <c r="U62" s="140">
        <v>10</v>
      </c>
      <c r="V62" s="140"/>
      <c r="W62" s="140"/>
      <c r="X62" s="140"/>
      <c r="Y62" s="138" t="s">
        <v>101</v>
      </c>
      <c r="Z62" s="138"/>
    </row>
    <row r="63" spans="2:26" ht="18" x14ac:dyDescent="0.2">
      <c r="B63" s="174"/>
      <c r="O63" s="161"/>
      <c r="P63" s="142"/>
      <c r="Q63" s="138"/>
      <c r="R63" s="140"/>
      <c r="S63" s="140"/>
      <c r="T63" s="140"/>
      <c r="U63" s="140"/>
      <c r="V63" s="140"/>
      <c r="W63" s="140"/>
      <c r="X63" s="140"/>
      <c r="Y63" s="138"/>
      <c r="Z63" s="138"/>
    </row>
    <row r="64" spans="2:26" ht="18" x14ac:dyDescent="0.2">
      <c r="B64" s="174"/>
      <c r="O64" s="161"/>
      <c r="P64" s="142" t="s">
        <v>65</v>
      </c>
      <c r="Q64" s="140">
        <f>SUM(R64:X64)</f>
        <v>1160</v>
      </c>
      <c r="R64" s="140">
        <f t="shared" ref="R64:X64" si="19">SUM(R61:R63)</f>
        <v>0</v>
      </c>
      <c r="S64" s="140">
        <f t="shared" si="19"/>
        <v>332.49</v>
      </c>
      <c r="T64" s="140">
        <f t="shared" si="19"/>
        <v>605.63</v>
      </c>
      <c r="U64" s="140">
        <f t="shared" si="19"/>
        <v>221.88</v>
      </c>
      <c r="V64" s="140">
        <f t="shared" si="19"/>
        <v>0</v>
      </c>
      <c r="W64" s="140">
        <f t="shared" si="19"/>
        <v>0</v>
      </c>
      <c r="X64" s="140">
        <f t="shared" si="19"/>
        <v>0</v>
      </c>
      <c r="Y64" s="138"/>
      <c r="Z64" s="138"/>
    </row>
    <row r="65" spans="2:26" ht="18" x14ac:dyDescent="0.2">
      <c r="B65" s="174"/>
      <c r="O65" s="161"/>
      <c r="P65" s="142" t="s">
        <v>70</v>
      </c>
      <c r="Q65" s="158">
        <f>(Q64)-SUM(Q61:Q63)</f>
        <v>0</v>
      </c>
      <c r="R65" s="158">
        <f>Q64-J14</f>
        <v>0</v>
      </c>
      <c r="S65" s="140"/>
      <c r="T65" s="140"/>
      <c r="U65" s="140"/>
      <c r="V65" s="140"/>
      <c r="W65" s="140"/>
      <c r="X65" s="140"/>
      <c r="Y65" s="138"/>
      <c r="Z65" s="138"/>
    </row>
    <row r="66" spans="2:26" ht="18" x14ac:dyDescent="0.2">
      <c r="B66" s="174"/>
      <c r="O66" s="161"/>
      <c r="P66" s="164"/>
      <c r="Q66" s="165"/>
      <c r="R66" s="165"/>
      <c r="S66" s="165"/>
      <c r="T66" s="155"/>
      <c r="U66" s="165"/>
      <c r="V66" s="165"/>
      <c r="W66" s="165"/>
      <c r="X66" s="165"/>
      <c r="Y66" s="165"/>
      <c r="Z66" s="138"/>
    </row>
    <row r="67" spans="2:26" ht="18" x14ac:dyDescent="0.2">
      <c r="B67" s="174"/>
      <c r="O67" s="161"/>
      <c r="P67" s="144">
        <v>45180</v>
      </c>
      <c r="Q67" s="140">
        <f>SUM(R67:X67)</f>
        <v>20.38</v>
      </c>
      <c r="R67" s="140"/>
      <c r="T67" s="140"/>
      <c r="U67" s="140"/>
      <c r="V67" s="140"/>
      <c r="W67" s="140"/>
      <c r="X67" s="140">
        <v>20.38</v>
      </c>
      <c r="Y67" s="138" t="s">
        <v>96</v>
      </c>
      <c r="Z67" s="138"/>
    </row>
    <row r="68" spans="2:26" ht="18" x14ac:dyDescent="0.2">
      <c r="B68" s="174"/>
      <c r="O68" s="161"/>
      <c r="P68" s="144">
        <v>45184</v>
      </c>
      <c r="Q68" s="140">
        <f>SUM(R68:X68)</f>
        <v>188.13</v>
      </c>
      <c r="R68" s="140"/>
      <c r="T68" s="140">
        <v>178.13</v>
      </c>
      <c r="U68" s="140">
        <v>10</v>
      </c>
      <c r="V68" s="140"/>
      <c r="W68" s="140"/>
      <c r="X68" s="140"/>
      <c r="Y68" s="138" t="s">
        <v>101</v>
      </c>
      <c r="Z68" s="138"/>
    </row>
    <row r="69" spans="2:26" ht="18" x14ac:dyDescent="0.2">
      <c r="B69" s="174"/>
      <c r="O69" s="161"/>
      <c r="P69" s="144">
        <v>45188</v>
      </c>
      <c r="Q69" s="140">
        <f t="shared" ref="Q69:Q70" si="20">SUM(R69:X69)</f>
        <v>2484.63</v>
      </c>
      <c r="R69" s="140"/>
      <c r="S69" s="140">
        <v>2484.63</v>
      </c>
      <c r="U69" s="140"/>
      <c r="V69" s="140"/>
      <c r="W69" s="140"/>
      <c r="X69" s="140"/>
      <c r="Y69" s="138" t="s">
        <v>156</v>
      </c>
      <c r="Z69" s="138"/>
    </row>
    <row r="70" spans="2:26" ht="18" x14ac:dyDescent="0.2">
      <c r="B70" s="174"/>
      <c r="O70" s="161"/>
      <c r="P70" s="144">
        <v>45196</v>
      </c>
      <c r="Q70" s="140">
        <f t="shared" si="20"/>
        <v>116</v>
      </c>
      <c r="R70" s="140"/>
      <c r="T70" s="140"/>
      <c r="U70" s="140"/>
      <c r="V70" s="140"/>
      <c r="W70" s="140">
        <v>116</v>
      </c>
      <c r="X70" s="140"/>
      <c r="Y70" s="138" t="s">
        <v>157</v>
      </c>
      <c r="Z70" s="138"/>
    </row>
    <row r="71" spans="2:26" ht="18" x14ac:dyDescent="0.2">
      <c r="B71" s="174"/>
      <c r="O71" s="161"/>
      <c r="P71" s="142"/>
      <c r="Q71" s="138"/>
      <c r="R71" s="140"/>
      <c r="S71" s="140"/>
      <c r="T71" s="140"/>
      <c r="U71" s="140"/>
      <c r="V71" s="140"/>
      <c r="W71" s="140"/>
      <c r="X71" s="140"/>
      <c r="Y71" s="138"/>
      <c r="Z71" s="138"/>
    </row>
    <row r="72" spans="2:26" ht="18" x14ac:dyDescent="0.2">
      <c r="B72" s="174"/>
      <c r="O72" s="161"/>
      <c r="P72" s="142" t="s">
        <v>66</v>
      </c>
      <c r="Q72" s="140">
        <f>SUM(R72:X72)</f>
        <v>2809.1400000000003</v>
      </c>
      <c r="R72" s="140">
        <f t="shared" ref="R72:X72" si="21">SUM(R67:R71)</f>
        <v>0</v>
      </c>
      <c r="S72" s="140">
        <f t="shared" si="21"/>
        <v>2484.63</v>
      </c>
      <c r="T72" s="140">
        <f t="shared" si="21"/>
        <v>178.13</v>
      </c>
      <c r="U72" s="140">
        <f t="shared" si="21"/>
        <v>10</v>
      </c>
      <c r="V72" s="140">
        <f t="shared" si="21"/>
        <v>0</v>
      </c>
      <c r="W72" s="140">
        <f t="shared" si="21"/>
        <v>116</v>
      </c>
      <c r="X72" s="140">
        <f t="shared" si="21"/>
        <v>20.38</v>
      </c>
      <c r="Y72" s="138"/>
      <c r="Z72" s="138"/>
    </row>
    <row r="73" spans="2:26" ht="18" x14ac:dyDescent="0.2">
      <c r="B73" s="174"/>
      <c r="O73" s="161"/>
      <c r="P73" s="142" t="s">
        <v>70</v>
      </c>
      <c r="Q73" s="158">
        <f>(Q72)-SUM(Q67:Q71)</f>
        <v>0</v>
      </c>
      <c r="R73" s="158">
        <f>Q72-K14</f>
        <v>0</v>
      </c>
      <c r="S73" s="140"/>
      <c r="T73" s="140"/>
      <c r="U73" s="140"/>
      <c r="V73" s="140"/>
      <c r="W73" s="140"/>
      <c r="X73" s="140"/>
      <c r="Y73" s="138"/>
      <c r="Z73" s="138"/>
    </row>
    <row r="74" spans="2:26" ht="18" x14ac:dyDescent="0.2">
      <c r="B74" s="174"/>
      <c r="O74" s="161"/>
      <c r="P74" s="164"/>
      <c r="Q74" s="165"/>
      <c r="R74" s="165"/>
      <c r="S74" s="165"/>
      <c r="T74" s="155"/>
      <c r="U74" s="165"/>
      <c r="V74" s="165"/>
      <c r="W74" s="165"/>
      <c r="X74" s="165"/>
      <c r="Y74" s="165"/>
      <c r="Z74" s="138"/>
    </row>
    <row r="75" spans="2:26" ht="18" x14ac:dyDescent="0.2">
      <c r="B75" s="174"/>
      <c r="O75" s="161"/>
      <c r="P75" s="144">
        <v>45210</v>
      </c>
      <c r="Q75" s="140">
        <f>SUM(R75:X75)</f>
        <v>591.88</v>
      </c>
      <c r="R75" s="140"/>
      <c r="S75" s="140"/>
      <c r="T75" s="140">
        <v>344.38</v>
      </c>
      <c r="U75" s="140">
        <v>247.5</v>
      </c>
      <c r="V75" s="140"/>
      <c r="W75" s="140"/>
      <c r="X75" s="140"/>
      <c r="Y75" s="138" t="s">
        <v>101</v>
      </c>
      <c r="Z75" s="138"/>
    </row>
    <row r="76" spans="2:26" ht="18" x14ac:dyDescent="0.2">
      <c r="B76" s="174"/>
      <c r="O76" s="161"/>
      <c r="P76" s="142"/>
      <c r="Q76" s="138"/>
      <c r="R76" s="140"/>
      <c r="S76" s="140"/>
      <c r="T76" s="140"/>
      <c r="U76" s="140"/>
      <c r="V76" s="140"/>
      <c r="W76" s="140"/>
      <c r="X76" s="140"/>
      <c r="Y76" s="138"/>
      <c r="Z76" s="138"/>
    </row>
    <row r="77" spans="2:26" ht="18" x14ac:dyDescent="0.2">
      <c r="B77" s="174"/>
      <c r="O77" s="161"/>
      <c r="P77" s="142" t="s">
        <v>67</v>
      </c>
      <c r="Q77" s="140">
        <f>SUM(R77:X77)</f>
        <v>591.88</v>
      </c>
      <c r="R77" s="140">
        <f t="shared" ref="R77:X77" si="22">SUM(R75:R76)</f>
        <v>0</v>
      </c>
      <c r="S77" s="140">
        <f t="shared" si="22"/>
        <v>0</v>
      </c>
      <c r="T77" s="140">
        <f t="shared" si="22"/>
        <v>344.38</v>
      </c>
      <c r="U77" s="140">
        <f t="shared" si="22"/>
        <v>247.5</v>
      </c>
      <c r="V77" s="140">
        <f t="shared" si="22"/>
        <v>0</v>
      </c>
      <c r="W77" s="140">
        <f t="shared" si="22"/>
        <v>0</v>
      </c>
      <c r="X77" s="140">
        <f t="shared" si="22"/>
        <v>0</v>
      </c>
      <c r="Y77" s="138"/>
      <c r="Z77" s="138"/>
    </row>
    <row r="78" spans="2:26" ht="18" x14ac:dyDescent="0.2">
      <c r="B78" s="174"/>
      <c r="O78" s="161"/>
      <c r="P78" s="142" t="s">
        <v>70</v>
      </c>
      <c r="Q78" s="158">
        <f>(Q77)-SUM(Q75:Q76)</f>
        <v>0</v>
      </c>
      <c r="R78" s="158">
        <f>Q77-L14</f>
        <v>0</v>
      </c>
      <c r="S78" s="140"/>
      <c r="T78" s="140"/>
      <c r="U78" s="140"/>
      <c r="V78" s="140"/>
      <c r="W78" s="140"/>
      <c r="X78" s="140"/>
      <c r="Y78" s="138"/>
      <c r="Z78" s="138"/>
    </row>
    <row r="79" spans="2:26" ht="18" x14ac:dyDescent="0.2">
      <c r="B79" s="174"/>
      <c r="O79" s="161"/>
      <c r="P79" s="164"/>
      <c r="Q79" s="165"/>
      <c r="R79" s="165"/>
      <c r="S79" s="165"/>
      <c r="T79" s="155"/>
      <c r="U79" s="165"/>
      <c r="V79" s="165"/>
      <c r="W79" s="165"/>
      <c r="X79" s="165"/>
      <c r="Y79" s="165"/>
      <c r="Z79" s="138"/>
    </row>
    <row r="80" spans="2:26" ht="18" x14ac:dyDescent="0.2">
      <c r="B80" s="174"/>
      <c r="O80" s="161"/>
      <c r="P80" s="144">
        <v>45246</v>
      </c>
      <c r="Q80" s="140">
        <f t="shared" ref="Q80:Q83" si="23">SUM(R80:X80)</f>
        <v>367.5</v>
      </c>
      <c r="R80" s="140">
        <v>367.5</v>
      </c>
      <c r="S80" s="140"/>
      <c r="T80" s="140"/>
      <c r="U80" s="140"/>
      <c r="V80" s="140"/>
      <c r="W80" s="140"/>
      <c r="X80" s="140"/>
      <c r="Y80" s="138" t="s">
        <v>164</v>
      </c>
      <c r="Z80" s="138"/>
    </row>
    <row r="81" spans="2:26" ht="18" x14ac:dyDescent="0.2">
      <c r="B81" s="174"/>
      <c r="O81" s="161"/>
      <c r="P81" s="144">
        <v>45246</v>
      </c>
      <c r="Q81" s="140">
        <f t="shared" si="23"/>
        <v>26.85</v>
      </c>
      <c r="R81" s="140"/>
      <c r="S81" s="140"/>
      <c r="T81" s="140"/>
      <c r="U81" s="140"/>
      <c r="V81" s="140"/>
      <c r="W81" s="140"/>
      <c r="X81" s="140">
        <v>26.85</v>
      </c>
      <c r="Y81" s="138" t="s">
        <v>96</v>
      </c>
      <c r="Z81" s="138"/>
    </row>
    <row r="82" spans="2:26" ht="18" x14ac:dyDescent="0.2">
      <c r="B82" s="174"/>
      <c r="O82" s="161"/>
      <c r="P82" s="144">
        <v>45250</v>
      </c>
      <c r="Q82" s="140">
        <f t="shared" ref="Q82" si="24">SUM(R82:X82)</f>
        <v>544.38</v>
      </c>
      <c r="R82" s="140"/>
      <c r="S82" s="140"/>
      <c r="T82" s="140">
        <v>142.5</v>
      </c>
      <c r="U82" s="140">
        <v>401.88</v>
      </c>
      <c r="V82" s="140"/>
      <c r="W82" s="140"/>
      <c r="X82" s="140"/>
      <c r="Y82" s="138" t="s">
        <v>101</v>
      </c>
      <c r="Z82" s="138"/>
    </row>
    <row r="83" spans="2:26" ht="18" x14ac:dyDescent="0.2">
      <c r="B83" s="174"/>
      <c r="O83" s="161"/>
      <c r="P83" s="144">
        <v>45260</v>
      </c>
      <c r="Q83" s="140">
        <f t="shared" si="23"/>
        <v>68.989999999999995</v>
      </c>
      <c r="R83" s="140"/>
      <c r="S83" s="140"/>
      <c r="T83" s="140"/>
      <c r="U83" s="140">
        <v>68.989999999999995</v>
      </c>
      <c r="V83" s="140"/>
      <c r="W83" s="140"/>
      <c r="X83" s="140"/>
      <c r="Y83" s="138" t="s">
        <v>165</v>
      </c>
      <c r="Z83" s="138"/>
    </row>
    <row r="84" spans="2:26" ht="18" x14ac:dyDescent="0.2">
      <c r="B84" s="174"/>
      <c r="O84" s="161"/>
      <c r="P84" s="142"/>
      <c r="Q84" s="138"/>
      <c r="R84" s="140"/>
      <c r="S84" s="140"/>
      <c r="T84" s="140"/>
      <c r="U84" s="140"/>
      <c r="V84" s="140"/>
      <c r="W84" s="140"/>
      <c r="X84" s="140"/>
      <c r="Y84" s="138"/>
      <c r="Z84" s="138"/>
    </row>
    <row r="85" spans="2:26" ht="18" x14ac:dyDescent="0.2">
      <c r="B85" s="174"/>
      <c r="O85" s="161"/>
      <c r="P85" s="142" t="s">
        <v>68</v>
      </c>
      <c r="Q85" s="140">
        <f>SUM(R85:X85)</f>
        <v>1007.72</v>
      </c>
      <c r="R85" s="140">
        <f t="shared" ref="R85:X85" si="25">SUM(R80:R84)</f>
        <v>367.5</v>
      </c>
      <c r="S85" s="140">
        <f t="shared" si="25"/>
        <v>0</v>
      </c>
      <c r="T85" s="140">
        <f t="shared" si="25"/>
        <v>142.5</v>
      </c>
      <c r="U85" s="140">
        <f t="shared" si="25"/>
        <v>470.87</v>
      </c>
      <c r="V85" s="140">
        <f t="shared" si="25"/>
        <v>0</v>
      </c>
      <c r="W85" s="140">
        <f t="shared" si="25"/>
        <v>0</v>
      </c>
      <c r="X85" s="140">
        <f t="shared" si="25"/>
        <v>26.85</v>
      </c>
      <c r="Y85" s="138"/>
      <c r="Z85" s="138"/>
    </row>
    <row r="86" spans="2:26" ht="18" x14ac:dyDescent="0.2">
      <c r="B86" s="174"/>
      <c r="O86" s="161"/>
      <c r="P86" s="142" t="s">
        <v>70</v>
      </c>
      <c r="Q86" s="158">
        <f>(Q85)-SUM(Q80:Q84)</f>
        <v>0</v>
      </c>
      <c r="R86" s="158">
        <f>Q85-M14</f>
        <v>0</v>
      </c>
      <c r="S86" s="140"/>
      <c r="T86" s="140"/>
      <c r="U86" s="140"/>
      <c r="V86" s="140"/>
      <c r="W86" s="140"/>
      <c r="X86" s="140"/>
      <c r="Y86" s="138"/>
      <c r="Z86" s="138"/>
    </row>
    <row r="87" spans="2:26" ht="18" x14ac:dyDescent="0.2">
      <c r="B87" s="174"/>
      <c r="O87" s="161"/>
      <c r="P87" s="164"/>
      <c r="Q87" s="165"/>
      <c r="R87" s="165"/>
      <c r="S87" s="165"/>
      <c r="T87" s="155"/>
      <c r="U87" s="165"/>
      <c r="V87" s="165"/>
      <c r="W87" s="165"/>
      <c r="X87" s="165"/>
      <c r="Y87" s="165"/>
      <c r="Z87" s="138"/>
    </row>
    <row r="88" spans="2:26" ht="18" x14ac:dyDescent="0.2">
      <c r="B88" s="174"/>
      <c r="O88" s="161"/>
      <c r="P88" s="144">
        <v>45268</v>
      </c>
      <c r="Q88" s="140">
        <f t="shared" ref="Q88:Q94" si="26">SUM(R88:X88)</f>
        <v>2803.93</v>
      </c>
      <c r="R88" s="140"/>
      <c r="S88" s="140"/>
      <c r="T88" s="140">
        <v>2803.93</v>
      </c>
      <c r="U88" s="140"/>
      <c r="V88" s="140"/>
      <c r="W88" s="140"/>
      <c r="X88" s="140"/>
      <c r="Y88" s="138" t="s">
        <v>166</v>
      </c>
      <c r="Z88" s="138"/>
    </row>
    <row r="89" spans="2:26" ht="18" x14ac:dyDescent="0.2">
      <c r="B89" s="174"/>
      <c r="O89" s="161"/>
      <c r="P89" s="144">
        <v>45274</v>
      </c>
      <c r="Q89" s="140">
        <f t="shared" si="26"/>
        <v>932.9</v>
      </c>
      <c r="R89" s="140" t="s">
        <v>167</v>
      </c>
      <c r="S89" s="140" t="s">
        <v>168</v>
      </c>
      <c r="T89" s="140">
        <v>542.9</v>
      </c>
      <c r="U89" s="140">
        <v>390</v>
      </c>
      <c r="V89" s="140"/>
      <c r="W89" s="140"/>
      <c r="X89" s="140"/>
      <c r="Y89" s="138" t="s">
        <v>101</v>
      </c>
      <c r="Z89" s="138"/>
    </row>
    <row r="90" spans="2:26" ht="18" x14ac:dyDescent="0.2">
      <c r="B90" s="174"/>
      <c r="O90" s="161"/>
      <c r="P90" s="144">
        <v>45274</v>
      </c>
      <c r="Q90" s="140">
        <f t="shared" si="26"/>
        <v>65</v>
      </c>
      <c r="R90" s="140"/>
      <c r="S90" s="140"/>
      <c r="T90" s="140">
        <v>65</v>
      </c>
      <c r="U90" s="140"/>
      <c r="V90" s="140"/>
      <c r="W90" s="140"/>
      <c r="X90" s="140"/>
      <c r="Y90" s="138" t="s">
        <v>169</v>
      </c>
      <c r="Z90" s="138"/>
    </row>
    <row r="91" spans="2:26" ht="18" x14ac:dyDescent="0.2">
      <c r="B91" s="174"/>
      <c r="O91" s="161"/>
      <c r="P91" s="144"/>
      <c r="Q91" s="140">
        <f>SUM(R91:X91)</f>
        <v>0</v>
      </c>
      <c r="R91" s="138"/>
      <c r="S91" s="138"/>
      <c r="T91" s="140"/>
      <c r="U91" s="140"/>
      <c r="V91" s="138"/>
      <c r="W91" s="138"/>
      <c r="X91" s="138"/>
      <c r="Y91" s="138"/>
      <c r="Z91" s="138"/>
    </row>
    <row r="92" spans="2:26" ht="18" x14ac:dyDescent="0.2">
      <c r="B92" s="174"/>
      <c r="O92" s="161"/>
      <c r="P92" s="144"/>
      <c r="Q92" s="140">
        <f>SUM(R92:X92)</f>
        <v>0</v>
      </c>
      <c r="R92" s="140"/>
      <c r="S92" s="140"/>
      <c r="T92" s="140"/>
      <c r="U92" s="140"/>
      <c r="V92" s="140"/>
      <c r="W92" s="140"/>
      <c r="X92" s="140"/>
      <c r="Y92" s="138"/>
      <c r="Z92" s="138"/>
    </row>
    <row r="93" spans="2:26" ht="18" x14ac:dyDescent="0.2">
      <c r="B93" s="174"/>
      <c r="O93" s="161"/>
      <c r="P93" s="144"/>
      <c r="Q93" s="140">
        <f>SUM(R93:X93)</f>
        <v>0</v>
      </c>
      <c r="R93" s="140"/>
      <c r="S93" s="140"/>
      <c r="T93" s="140"/>
      <c r="U93" s="140"/>
      <c r="V93" s="140"/>
      <c r="W93" s="140"/>
      <c r="X93" s="140"/>
      <c r="Y93" s="138"/>
      <c r="Z93" s="138"/>
    </row>
    <row r="94" spans="2:26" ht="18" x14ac:dyDescent="0.2">
      <c r="B94" s="174"/>
      <c r="O94" s="161"/>
      <c r="P94" s="144"/>
      <c r="Q94" s="140">
        <f t="shared" si="26"/>
        <v>0</v>
      </c>
      <c r="R94" s="140"/>
      <c r="S94" s="140"/>
      <c r="T94" s="140"/>
      <c r="U94" s="140"/>
      <c r="V94" s="140"/>
      <c r="W94" s="140"/>
      <c r="X94" s="140"/>
      <c r="Y94" s="138"/>
      <c r="Z94" s="138"/>
    </row>
    <row r="95" spans="2:26" ht="18" x14ac:dyDescent="0.2">
      <c r="O95" s="161"/>
      <c r="P95" s="142"/>
      <c r="Q95" s="138"/>
      <c r="R95" s="140"/>
      <c r="S95" s="140"/>
      <c r="T95" s="140"/>
      <c r="U95" s="140"/>
      <c r="V95" s="140"/>
      <c r="W95" s="140"/>
      <c r="X95" s="140"/>
      <c r="Y95" s="138"/>
    </row>
    <row r="96" spans="2:26" ht="18" x14ac:dyDescent="0.2">
      <c r="O96" s="161"/>
      <c r="P96" s="142" t="s">
        <v>69</v>
      </c>
      <c r="Q96" s="140">
        <f>SUM(R96:X96)</f>
        <v>3801.83</v>
      </c>
      <c r="R96" s="140">
        <f t="shared" ref="R96:X96" si="27">SUM(R88:R95)</f>
        <v>0</v>
      </c>
      <c r="S96" s="140">
        <f t="shared" si="27"/>
        <v>0</v>
      </c>
      <c r="T96" s="140">
        <f t="shared" si="27"/>
        <v>3411.83</v>
      </c>
      <c r="U96" s="140">
        <f t="shared" si="27"/>
        <v>390</v>
      </c>
      <c r="V96" s="140">
        <f t="shared" si="27"/>
        <v>0</v>
      </c>
      <c r="W96" s="140">
        <f t="shared" si="27"/>
        <v>0</v>
      </c>
      <c r="X96" s="140">
        <f t="shared" si="27"/>
        <v>0</v>
      </c>
      <c r="Y96" s="138"/>
    </row>
    <row r="97" spans="15:25" ht="18" x14ac:dyDescent="0.2">
      <c r="O97" s="161"/>
      <c r="P97" s="142" t="s">
        <v>70</v>
      </c>
      <c r="Q97" s="158">
        <f>(Q96)-SUM(Q88:Q95)</f>
        <v>0</v>
      </c>
      <c r="R97" s="158">
        <f>Q96-N14</f>
        <v>0</v>
      </c>
      <c r="S97" s="140"/>
      <c r="T97" s="140"/>
      <c r="U97" s="140"/>
      <c r="V97" s="140"/>
      <c r="W97" s="140"/>
      <c r="X97" s="140"/>
      <c r="Y97" s="138"/>
    </row>
    <row r="98" spans="15:25" ht="18" x14ac:dyDescent="0.2">
      <c r="O98" s="161"/>
      <c r="P98" s="164"/>
      <c r="Q98" s="165"/>
      <c r="R98" s="165"/>
      <c r="S98" s="165"/>
      <c r="T98" s="155"/>
      <c r="U98" s="165"/>
      <c r="V98" s="165"/>
      <c r="W98" s="165"/>
      <c r="X98" s="165"/>
      <c r="Y98" s="165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2C16-40A0-114A-9573-FD5161A81D81}">
  <sheetPr>
    <pageSetUpPr fitToPage="1"/>
  </sheetPr>
  <dimension ref="A1:N20"/>
  <sheetViews>
    <sheetView topLeftCell="A2" zoomScale="150" zoomScaleNormal="150" workbookViewId="0">
      <selection activeCell="D3" sqref="D3"/>
    </sheetView>
  </sheetViews>
  <sheetFormatPr baseColWidth="10" defaultRowHeight="16" x14ac:dyDescent="0.2"/>
  <cols>
    <col min="1" max="1" width="16.83203125" customWidth="1"/>
    <col min="2" max="2" width="11.1640625" bestFit="1" customWidth="1"/>
    <col min="3" max="3" width="10" customWidth="1"/>
    <col min="4" max="4" width="16.6640625" customWidth="1"/>
    <col min="5" max="5" width="11" customWidth="1"/>
    <col min="6" max="6" width="9.6640625" customWidth="1"/>
    <col min="7" max="7" width="8" customWidth="1"/>
    <col min="9" max="9" width="7.6640625" customWidth="1"/>
    <col min="14" max="14" width="8.6640625" customWidth="1"/>
  </cols>
  <sheetData>
    <row r="1" spans="1:14" x14ac:dyDescent="0.2">
      <c r="A1" t="s">
        <v>126</v>
      </c>
    </row>
    <row r="3" spans="1:14" ht="68" x14ac:dyDescent="0.2">
      <c r="A3" s="7"/>
      <c r="B3" s="212" t="s">
        <v>129</v>
      </c>
      <c r="C3" s="212" t="s">
        <v>130</v>
      </c>
      <c r="D3" s="212" t="s">
        <v>131</v>
      </c>
      <c r="E3" s="212" t="s">
        <v>139</v>
      </c>
      <c r="F3" s="212" t="s">
        <v>132</v>
      </c>
      <c r="G3" s="212" t="s">
        <v>133</v>
      </c>
      <c r="H3" s="212" t="s">
        <v>136</v>
      </c>
      <c r="I3" s="212" t="s">
        <v>96</v>
      </c>
      <c r="J3" s="212" t="s">
        <v>142</v>
      </c>
      <c r="K3" s="212" t="s">
        <v>138</v>
      </c>
      <c r="L3" s="212" t="s">
        <v>140</v>
      </c>
      <c r="M3" s="212" t="s">
        <v>141</v>
      </c>
      <c r="N3" s="212" t="s">
        <v>155</v>
      </c>
    </row>
    <row r="4" spans="1:14" ht="16" customHeight="1" x14ac:dyDescent="0.2">
      <c r="A4" s="7" t="s">
        <v>127</v>
      </c>
      <c r="B4" s="213">
        <v>0.5</v>
      </c>
      <c r="C4" s="213">
        <v>2</v>
      </c>
      <c r="D4" s="213">
        <v>1</v>
      </c>
      <c r="E4" s="213">
        <v>2</v>
      </c>
      <c r="F4" s="213"/>
      <c r="G4" s="213"/>
      <c r="H4" s="213"/>
      <c r="I4" s="213"/>
      <c r="J4" s="213"/>
      <c r="K4" s="213"/>
      <c r="L4" s="213">
        <v>0.5</v>
      </c>
      <c r="M4" s="213">
        <v>2</v>
      </c>
      <c r="N4" s="213"/>
    </row>
    <row r="5" spans="1:14" x14ac:dyDescent="0.2">
      <c r="A5" s="7" t="s">
        <v>128</v>
      </c>
      <c r="B5" s="213">
        <v>0.5</v>
      </c>
      <c r="C5" s="213">
        <v>4</v>
      </c>
      <c r="D5" s="213">
        <v>1.5</v>
      </c>
      <c r="E5" s="213"/>
      <c r="F5" s="213"/>
      <c r="G5" s="213"/>
      <c r="H5" s="213"/>
      <c r="I5" s="213"/>
      <c r="J5" s="213"/>
      <c r="K5" s="213"/>
      <c r="L5" s="213">
        <v>0.5</v>
      </c>
      <c r="M5" s="213"/>
      <c r="N5" s="213"/>
    </row>
    <row r="6" spans="1:14" x14ac:dyDescent="0.2">
      <c r="A6" s="7" t="s">
        <v>46</v>
      </c>
      <c r="B6" s="213">
        <v>0.5</v>
      </c>
      <c r="C6" s="213">
        <v>3</v>
      </c>
      <c r="D6" s="213">
        <v>1.5</v>
      </c>
      <c r="E6" s="213"/>
      <c r="F6" s="213">
        <v>1</v>
      </c>
      <c r="G6" s="213"/>
      <c r="H6" s="213"/>
      <c r="I6" s="213"/>
      <c r="J6" s="213"/>
      <c r="K6" s="213"/>
      <c r="L6" s="213">
        <v>0.5</v>
      </c>
      <c r="M6" s="213"/>
      <c r="N6" s="213"/>
    </row>
    <row r="7" spans="1:14" x14ac:dyDescent="0.2">
      <c r="A7" s="7" t="s">
        <v>47</v>
      </c>
      <c r="B7" s="213">
        <v>0.5</v>
      </c>
      <c r="C7" s="213">
        <v>0.5</v>
      </c>
      <c r="D7" s="213">
        <v>1</v>
      </c>
      <c r="E7" s="213"/>
      <c r="F7" s="213"/>
      <c r="G7" s="213">
        <v>0.5</v>
      </c>
      <c r="H7" s="213"/>
      <c r="I7" s="213"/>
      <c r="J7" s="213"/>
      <c r="K7" s="213"/>
      <c r="L7" s="213">
        <v>0.5</v>
      </c>
      <c r="M7" s="213"/>
      <c r="N7" s="213"/>
    </row>
    <row r="8" spans="1:14" x14ac:dyDescent="0.2">
      <c r="A8" s="7" t="s">
        <v>48</v>
      </c>
      <c r="B8" s="213">
        <v>0.5</v>
      </c>
      <c r="C8" s="213">
        <v>0.5</v>
      </c>
      <c r="D8" s="213">
        <v>1</v>
      </c>
      <c r="E8" s="213"/>
      <c r="F8" s="213"/>
      <c r="G8" s="213"/>
      <c r="H8" s="213"/>
      <c r="I8" s="213"/>
      <c r="J8" s="213"/>
      <c r="K8" s="213"/>
      <c r="L8" s="213">
        <v>0.5</v>
      </c>
      <c r="M8" s="213"/>
      <c r="N8" s="213">
        <v>3</v>
      </c>
    </row>
    <row r="9" spans="1:14" x14ac:dyDescent="0.2">
      <c r="A9" s="7" t="s">
        <v>49</v>
      </c>
      <c r="B9" s="213">
        <v>0.5</v>
      </c>
      <c r="C9" s="213">
        <v>0.5</v>
      </c>
      <c r="D9" s="213">
        <v>1</v>
      </c>
      <c r="E9" s="213"/>
      <c r="F9" s="213"/>
      <c r="G9" s="213"/>
      <c r="H9" s="213"/>
      <c r="I9" s="213"/>
      <c r="J9" s="213"/>
      <c r="K9" s="213"/>
      <c r="L9" s="213"/>
      <c r="M9" s="213"/>
      <c r="N9" s="213"/>
    </row>
    <row r="10" spans="1:14" x14ac:dyDescent="0.2">
      <c r="A10" s="7" t="s">
        <v>50</v>
      </c>
      <c r="B10" s="213">
        <v>0.5</v>
      </c>
      <c r="C10" s="213">
        <v>0.5</v>
      </c>
      <c r="D10" s="213">
        <v>1</v>
      </c>
      <c r="E10" s="213"/>
      <c r="F10" s="213"/>
      <c r="G10" s="213"/>
      <c r="H10" s="213">
        <v>1</v>
      </c>
      <c r="I10" s="213"/>
      <c r="J10" s="213"/>
      <c r="K10" s="213"/>
      <c r="L10" s="213"/>
      <c r="M10" s="213"/>
      <c r="N10" s="213"/>
    </row>
    <row r="11" spans="1:14" x14ac:dyDescent="0.2">
      <c r="A11" s="7" t="s">
        <v>51</v>
      </c>
      <c r="B11" s="213">
        <v>0.5</v>
      </c>
      <c r="C11" s="213">
        <v>0.5</v>
      </c>
      <c r="D11" s="213">
        <v>1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3"/>
    </row>
    <row r="12" spans="1:14" x14ac:dyDescent="0.2">
      <c r="A12" s="7" t="s">
        <v>52</v>
      </c>
      <c r="B12" s="213">
        <v>0.5</v>
      </c>
      <c r="C12" s="213">
        <v>0.5</v>
      </c>
      <c r="D12" s="213">
        <v>1</v>
      </c>
      <c r="E12" s="213"/>
      <c r="F12" s="213"/>
      <c r="G12" s="213"/>
      <c r="H12" s="213"/>
      <c r="I12" s="213"/>
      <c r="J12" s="213"/>
      <c r="K12" s="213"/>
      <c r="L12" s="213">
        <v>0.5</v>
      </c>
      <c r="M12" s="213"/>
      <c r="N12" s="213"/>
    </row>
    <row r="13" spans="1:14" x14ac:dyDescent="0.2">
      <c r="A13" s="7" t="s">
        <v>53</v>
      </c>
      <c r="B13" s="213">
        <v>0.5</v>
      </c>
      <c r="C13" s="213">
        <v>0.5</v>
      </c>
      <c r="D13" s="213">
        <v>1</v>
      </c>
      <c r="E13" s="213"/>
      <c r="F13" s="213"/>
      <c r="G13" s="213"/>
      <c r="H13" s="213"/>
      <c r="I13" s="213"/>
      <c r="J13" s="213"/>
      <c r="K13" s="213"/>
      <c r="L13" s="213">
        <v>0.5</v>
      </c>
      <c r="M13" s="213"/>
      <c r="N13" s="213"/>
    </row>
    <row r="14" spans="1:14" x14ac:dyDescent="0.2">
      <c r="A14" s="7" t="s">
        <v>54</v>
      </c>
      <c r="B14" s="213">
        <v>0.5</v>
      </c>
      <c r="C14" s="213">
        <v>0.5</v>
      </c>
      <c r="D14" s="213">
        <v>1</v>
      </c>
      <c r="E14" s="213"/>
      <c r="F14" s="213"/>
      <c r="G14" s="213"/>
      <c r="H14" s="213"/>
      <c r="I14" s="213"/>
      <c r="J14" s="213"/>
      <c r="K14" s="213"/>
      <c r="L14" s="213">
        <v>0.5</v>
      </c>
      <c r="M14" s="213"/>
      <c r="N14" s="213"/>
    </row>
    <row r="15" spans="1:14" x14ac:dyDescent="0.2">
      <c r="A15" s="7" t="s">
        <v>55</v>
      </c>
      <c r="B15" s="213">
        <v>0.5</v>
      </c>
      <c r="C15" s="213">
        <v>1</v>
      </c>
      <c r="D15" s="213">
        <v>1.5</v>
      </c>
      <c r="E15" s="213"/>
      <c r="F15" s="213"/>
      <c r="G15" s="213"/>
      <c r="H15" s="213"/>
      <c r="I15" s="213"/>
      <c r="J15" s="213"/>
      <c r="K15" s="213"/>
      <c r="L15" s="213">
        <v>0.5</v>
      </c>
      <c r="M15" s="213"/>
      <c r="N15" s="213"/>
    </row>
    <row r="16" spans="1:14" x14ac:dyDescent="0.2">
      <c r="A16" s="7" t="s">
        <v>137</v>
      </c>
      <c r="B16" s="213"/>
      <c r="C16" s="213"/>
      <c r="D16" s="213"/>
      <c r="E16" s="213"/>
      <c r="F16" s="213"/>
      <c r="G16" s="213"/>
      <c r="H16" s="213"/>
      <c r="I16" s="213">
        <v>1</v>
      </c>
      <c r="J16" s="213">
        <v>1</v>
      </c>
      <c r="K16" s="213">
        <v>2</v>
      </c>
      <c r="L16" s="213"/>
      <c r="M16" s="213"/>
      <c r="N16" s="213"/>
    </row>
    <row r="17" spans="1:14" x14ac:dyDescent="0.2">
      <c r="A17" s="7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</row>
    <row r="18" spans="1:14" x14ac:dyDescent="0.2">
      <c r="A18" s="7" t="s">
        <v>134</v>
      </c>
      <c r="B18" s="213">
        <f>SUM(B4:B17)</f>
        <v>6</v>
      </c>
      <c r="C18" s="213">
        <f>SUM(C4:C17)</f>
        <v>14</v>
      </c>
      <c r="D18" s="213">
        <f t="shared" ref="D18:M18" si="0">SUM(D4:D17)</f>
        <v>13.5</v>
      </c>
      <c r="E18" s="213">
        <f t="shared" si="0"/>
        <v>2</v>
      </c>
      <c r="F18" s="213">
        <f t="shared" si="0"/>
        <v>1</v>
      </c>
      <c r="G18" s="213">
        <f t="shared" si="0"/>
        <v>0.5</v>
      </c>
      <c r="H18" s="213">
        <f t="shared" si="0"/>
        <v>1</v>
      </c>
      <c r="I18" s="213">
        <f t="shared" si="0"/>
        <v>1</v>
      </c>
      <c r="J18" s="213">
        <f t="shared" si="0"/>
        <v>1</v>
      </c>
      <c r="K18" s="213">
        <f t="shared" si="0"/>
        <v>2</v>
      </c>
      <c r="L18" s="213">
        <f t="shared" si="0"/>
        <v>4.5</v>
      </c>
      <c r="M18" s="213">
        <f t="shared" si="0"/>
        <v>2</v>
      </c>
      <c r="N18" s="213">
        <f t="shared" ref="N18" si="1">SUM(N4:N17)</f>
        <v>3</v>
      </c>
    </row>
    <row r="20" spans="1:14" x14ac:dyDescent="0.2">
      <c r="A20" t="s">
        <v>135</v>
      </c>
      <c r="B20">
        <f>SUM(B18:N19)</f>
        <v>51.5</v>
      </c>
    </row>
  </sheetData>
  <phoneticPr fontId="13" type="noConversion"/>
  <pageMargins left="0.7" right="0.7" top="0.75" bottom="0.75" header="0.3" footer="0.3"/>
  <pageSetup scale="74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40F486A2F0C94595FD9866813BB5B9" ma:contentTypeVersion="17" ma:contentTypeDescription="Create a new document." ma:contentTypeScope="" ma:versionID="142878590ee90991a8c29eec1d6cd237">
  <xsd:schema xmlns:xsd="http://www.w3.org/2001/XMLSchema" xmlns:xs="http://www.w3.org/2001/XMLSchema" xmlns:p="http://schemas.microsoft.com/office/2006/metadata/properties" xmlns:ns2="7e64026e-34dd-4bd7-8b89-fc6698852c39" xmlns:ns3="aeee73af-8f19-4368-9c21-f43350e77a6e" targetNamespace="http://schemas.microsoft.com/office/2006/metadata/properties" ma:root="true" ma:fieldsID="46fe1b0a4d4e4b681fa7a53a2dc950c6" ns2:_="" ns3:_="">
    <xsd:import namespace="7e64026e-34dd-4bd7-8b89-fc6698852c39"/>
    <xsd:import namespace="aeee73af-8f19-4368-9c21-f43350e77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4026e-34dd-4bd7-8b89-fc6698852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ad9bc2-315f-4059-a33a-c582760e7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e73af-8f19-4368-9c21-f43350e77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b731e8-3544-4bce-bb1d-3638ae219acd}" ma:internalName="TaxCatchAll" ma:showField="CatchAllData" ma:web="aeee73af-8f19-4368-9c21-f43350e77a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64026e-34dd-4bd7-8b89-fc6698852c39">
      <Terms xmlns="http://schemas.microsoft.com/office/infopath/2007/PartnerControls"/>
    </lcf76f155ced4ddcb4097134ff3c332f>
    <TaxCatchAll xmlns="aeee73af-8f19-4368-9c21-f43350e77a6e" xsi:nil="true"/>
  </documentManagement>
</p:properties>
</file>

<file path=customXml/itemProps1.xml><?xml version="1.0" encoding="utf-8"?>
<ds:datastoreItem xmlns:ds="http://schemas.openxmlformats.org/officeDocument/2006/customXml" ds:itemID="{D2B6C7EC-5DC7-458E-8E11-C7BED5410FAD}"/>
</file>

<file path=customXml/itemProps2.xml><?xml version="1.0" encoding="utf-8"?>
<ds:datastoreItem xmlns:ds="http://schemas.openxmlformats.org/officeDocument/2006/customXml" ds:itemID="{BC41CE3B-40E9-4E79-9EB3-0FDB9DEFA424}"/>
</file>

<file path=customXml/itemProps3.xml><?xml version="1.0" encoding="utf-8"?>
<ds:datastoreItem xmlns:ds="http://schemas.openxmlformats.org/officeDocument/2006/customXml" ds:itemID="{427BA710-A826-4FA6-9D94-ABE41A469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Financial Statement</vt:lpstr>
      <vt:lpstr>Revenue</vt:lpstr>
      <vt:lpstr>Expenses</vt:lpstr>
      <vt:lpstr>Misc </vt:lpstr>
      <vt:lpstr>'Financial Statement'!Print_Area</vt:lpstr>
      <vt:lpstr>'Misc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Elly Driggers</cp:lastModifiedBy>
  <cp:lastPrinted>2023-05-16T14:11:10Z</cp:lastPrinted>
  <dcterms:created xsi:type="dcterms:W3CDTF">2021-12-23T19:39:58Z</dcterms:created>
  <dcterms:modified xsi:type="dcterms:W3CDTF">2023-12-15T04:47:30Z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0x010100D940F486A2F0C94595FD9866813BB5B9</vt:lpwstr>
  </property>
</Properties>
</file>