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ren\AppData\Local\Microsoft\Windows\INetCache\Content.Outlook\OUCSHLRI\"/>
    </mc:Choice>
  </mc:AlternateContent>
  <xr:revisionPtr revIDLastSave="0" documentId="13_ncr:1_{0E78AE2E-F10B-4189-9996-74124C92489D}" xr6:coauthVersionLast="47" xr6:coauthVersionMax="47" xr10:uidLastSave="{00000000-0000-0000-0000-000000000000}"/>
  <bookViews>
    <workbookView xWindow="645" yWindow="2325" windowWidth="27000" windowHeight="13500" xr2:uid="{6103EC3A-3ED0-D14C-A2DD-37CA1AE6E6A5}"/>
  </bookViews>
  <sheets>
    <sheet name="FS 2024" sheetId="1" r:id="rId1"/>
    <sheet name="Trans 2024" sheetId="7" r:id="rId2"/>
  </sheets>
  <definedNames>
    <definedName name="_xlnm.Print_Area" localSheetId="0">'FS 2024'!$A$1:$J$66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7" l="1"/>
  <c r="S20" i="7"/>
  <c r="D21" i="7"/>
  <c r="C21" i="7"/>
  <c r="H21" i="7"/>
  <c r="S21" i="7"/>
  <c r="C22" i="7"/>
  <c r="H22" i="7"/>
  <c r="S22" i="7"/>
  <c r="C23" i="7"/>
  <c r="H23" i="7"/>
  <c r="S23" i="7"/>
  <c r="C24" i="7"/>
  <c r="H24" i="7"/>
  <c r="S24" i="7"/>
  <c r="C25" i="7"/>
  <c r="H25" i="7"/>
  <c r="S25" i="7"/>
  <c r="C26" i="7"/>
  <c r="H26" i="7"/>
  <c r="S26" i="7"/>
  <c r="C27" i="7"/>
  <c r="H27" i="7"/>
  <c r="S27" i="7"/>
  <c r="C28" i="7"/>
  <c r="H28" i="7"/>
  <c r="S28" i="7"/>
  <c r="C32" i="7"/>
  <c r="H32" i="7"/>
  <c r="S32" i="7"/>
  <c r="C33" i="7"/>
  <c r="H33" i="7"/>
  <c r="S33" i="7"/>
  <c r="C34" i="7"/>
  <c r="H34" i="7"/>
  <c r="S34" i="7"/>
  <c r="C35" i="7"/>
  <c r="H35" i="7"/>
  <c r="S35" i="7"/>
  <c r="D36" i="7"/>
  <c r="C36" i="7"/>
  <c r="H36" i="7"/>
  <c r="S36" i="7"/>
  <c r="C37" i="7"/>
  <c r="H37" i="7"/>
  <c r="S37" i="7"/>
  <c r="C38" i="7"/>
  <c r="H38" i="7"/>
  <c r="S38" i="7"/>
  <c r="C39" i="7"/>
  <c r="H39" i="7"/>
  <c r="S39" i="7"/>
  <c r="C40" i="7"/>
  <c r="H40" i="7"/>
  <c r="S40" i="7"/>
  <c r="C41" i="7"/>
  <c r="H41" i="7"/>
  <c r="S41" i="7"/>
  <c r="C42" i="7"/>
  <c r="H42" i="7"/>
  <c r="S42" i="7"/>
  <c r="C43" i="7"/>
  <c r="H43" i="7"/>
  <c r="S43" i="7"/>
  <c r="C44" i="7"/>
  <c r="H44" i="7"/>
  <c r="S44" i="7"/>
  <c r="C45" i="7"/>
  <c r="H45" i="7"/>
  <c r="S45" i="7"/>
  <c r="C46" i="7"/>
  <c r="H46" i="7"/>
  <c r="S46" i="7"/>
  <c r="C47" i="7"/>
  <c r="H47" i="7"/>
  <c r="S47" i="7"/>
  <c r="C48" i="7"/>
  <c r="H48" i="7"/>
  <c r="S48" i="7"/>
  <c r="C49" i="7"/>
  <c r="H49" i="7"/>
  <c r="S49" i="7"/>
  <c r="C50" i="7"/>
  <c r="H50" i="7"/>
  <c r="S50" i="7"/>
  <c r="D51" i="7"/>
  <c r="C51" i="7"/>
  <c r="H51" i="7"/>
  <c r="S51" i="7"/>
  <c r="C52" i="7"/>
  <c r="H52" i="7"/>
  <c r="S52" i="7"/>
  <c r="C53" i="7"/>
  <c r="H53" i="7"/>
  <c r="S53" i="7"/>
  <c r="C54" i="7"/>
  <c r="H54" i="7"/>
  <c r="S54" i="7"/>
  <c r="C58" i="7"/>
  <c r="H58" i="7"/>
  <c r="S58" i="7"/>
  <c r="C59" i="7"/>
  <c r="H59" i="7"/>
  <c r="S59" i="7"/>
  <c r="C60" i="7"/>
  <c r="H60" i="7"/>
  <c r="S60" i="7"/>
  <c r="C61" i="7"/>
  <c r="H61" i="7"/>
  <c r="S61" i="7"/>
  <c r="C62" i="7"/>
  <c r="H62" i="7"/>
  <c r="S62" i="7"/>
  <c r="C63" i="7"/>
  <c r="H63" i="7"/>
  <c r="S63" i="7"/>
  <c r="C64" i="7"/>
  <c r="H64" i="7"/>
  <c r="S64" i="7"/>
  <c r="C65" i="7"/>
  <c r="H65" i="7"/>
  <c r="S65" i="7"/>
  <c r="C66" i="7"/>
  <c r="H66" i="7"/>
  <c r="S66" i="7"/>
  <c r="C67" i="7"/>
  <c r="H67" i="7"/>
  <c r="S67" i="7"/>
  <c r="C68" i="7"/>
  <c r="H68" i="7"/>
  <c r="S68" i="7"/>
  <c r="C69" i="7"/>
  <c r="H69" i="7"/>
  <c r="S69" i="7"/>
  <c r="C70" i="7"/>
  <c r="H70" i="7"/>
  <c r="S70" i="7"/>
  <c r="C71" i="7"/>
  <c r="H71" i="7"/>
  <c r="S71" i="7"/>
  <c r="D72" i="7"/>
  <c r="C72" i="7"/>
  <c r="H72" i="7"/>
  <c r="S72" i="7"/>
  <c r="C73" i="7"/>
  <c r="H73" i="7"/>
  <c r="S73" i="7"/>
  <c r="C74" i="7"/>
  <c r="H74" i="7"/>
  <c r="S74" i="7"/>
  <c r="C75" i="7"/>
  <c r="H75" i="7"/>
  <c r="S75" i="7"/>
  <c r="C76" i="7"/>
  <c r="H76" i="7"/>
  <c r="S76" i="7"/>
  <c r="C77" i="7"/>
  <c r="H77" i="7"/>
  <c r="S77" i="7"/>
  <c r="C78" i="7"/>
  <c r="H78" i="7"/>
  <c r="S78" i="7"/>
  <c r="C79" i="7"/>
  <c r="H79" i="7"/>
  <c r="S79" i="7"/>
  <c r="C80" i="7"/>
  <c r="H80" i="7"/>
  <c r="S80" i="7"/>
  <c r="C81" i="7"/>
  <c r="H81" i="7"/>
  <c r="S81" i="7"/>
  <c r="C82" i="7"/>
  <c r="H82" i="7"/>
  <c r="S82" i="7"/>
  <c r="C83" i="7"/>
  <c r="H83" i="7"/>
  <c r="S83" i="7"/>
  <c r="C84" i="7"/>
  <c r="H84" i="7"/>
  <c r="S84" i="7"/>
  <c r="C88" i="7"/>
  <c r="H88" i="7"/>
  <c r="S88" i="7"/>
  <c r="C89" i="7"/>
  <c r="H89" i="7"/>
  <c r="S89" i="7"/>
  <c r="T89" i="7"/>
  <c r="C90" i="7"/>
  <c r="H90" i="7"/>
  <c r="S90" i="7"/>
  <c r="T90" i="7"/>
  <c r="C91" i="7"/>
  <c r="H91" i="7"/>
  <c r="S91" i="7"/>
  <c r="T91" i="7"/>
  <c r="C92" i="7"/>
  <c r="H92" i="7"/>
  <c r="S92" i="7"/>
  <c r="T92" i="7"/>
  <c r="C93" i="7"/>
  <c r="H93" i="7"/>
  <c r="S93" i="7"/>
  <c r="T93" i="7"/>
  <c r="C94" i="7"/>
  <c r="H94" i="7"/>
  <c r="S94" i="7"/>
  <c r="T94" i="7"/>
  <c r="C95" i="7"/>
  <c r="H95" i="7"/>
  <c r="S95" i="7"/>
  <c r="T95" i="7"/>
  <c r="C96" i="7"/>
  <c r="H96" i="7"/>
  <c r="S96" i="7"/>
  <c r="T96" i="7"/>
  <c r="C97" i="7"/>
  <c r="H97" i="7"/>
  <c r="S97" i="7"/>
  <c r="T97" i="7"/>
  <c r="C98" i="7"/>
  <c r="H98" i="7"/>
  <c r="S98" i="7"/>
  <c r="T98" i="7"/>
  <c r="C99" i="7"/>
  <c r="H99" i="7"/>
  <c r="S99" i="7"/>
  <c r="T99" i="7"/>
  <c r="C100" i="7"/>
  <c r="H100" i="7"/>
  <c r="S100" i="7"/>
  <c r="T100" i="7"/>
  <c r="C101" i="7"/>
  <c r="H101" i="7"/>
  <c r="S101" i="7"/>
  <c r="T101" i="7"/>
  <c r="C102" i="7"/>
  <c r="H102" i="7"/>
  <c r="S102" i="7"/>
  <c r="T102" i="7"/>
  <c r="C103" i="7"/>
  <c r="H103" i="7"/>
  <c r="S103" i="7"/>
  <c r="T103" i="7"/>
  <c r="C104" i="7"/>
  <c r="H104" i="7"/>
  <c r="S104" i="7"/>
  <c r="T104" i="7"/>
  <c r="C105" i="7"/>
  <c r="H105" i="7"/>
  <c r="S105" i="7"/>
  <c r="T105" i="7"/>
  <c r="T88" i="7"/>
  <c r="E51" i="1"/>
  <c r="E50" i="1"/>
  <c r="E44" i="1"/>
  <c r="T84" i="7"/>
  <c r="T80" i="7"/>
  <c r="T81" i="7"/>
  <c r="T82" i="7"/>
  <c r="T83" i="7"/>
  <c r="T72" i="7"/>
  <c r="T73" i="7"/>
  <c r="T74" i="7"/>
  <c r="T75" i="7"/>
  <c r="T76" i="7"/>
  <c r="T77" i="7"/>
  <c r="T78" i="7"/>
  <c r="T79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C86" i="7"/>
  <c r="Q86" i="7"/>
  <c r="T58" i="7"/>
  <c r="H86" i="7"/>
  <c r="T53" i="7"/>
  <c r="T39" i="7"/>
  <c r="T54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F86" i="7"/>
  <c r="F107" i="7"/>
  <c r="F112" i="7"/>
  <c r="F117" i="7"/>
  <c r="F122" i="7"/>
  <c r="F127" i="7"/>
  <c r="F132" i="7"/>
  <c r="F137" i="7"/>
  <c r="F142" i="7"/>
  <c r="F147" i="7"/>
  <c r="F56" i="7"/>
  <c r="M86" i="7"/>
  <c r="M107" i="7"/>
  <c r="M112" i="7"/>
  <c r="M117" i="7"/>
  <c r="M122" i="7"/>
  <c r="M127" i="7"/>
  <c r="M132" i="7"/>
  <c r="M137" i="7"/>
  <c r="M142" i="7"/>
  <c r="M147" i="7"/>
  <c r="M56" i="7"/>
  <c r="C30" i="7"/>
  <c r="H30" i="7"/>
  <c r="H31" i="7"/>
  <c r="C56" i="7"/>
  <c r="H56" i="7"/>
  <c r="T38" i="7"/>
  <c r="T37" i="7"/>
  <c r="T36" i="7"/>
  <c r="T35" i="7"/>
  <c r="T34" i="7"/>
  <c r="T33" i="7"/>
  <c r="T32" i="7"/>
  <c r="M2" i="7"/>
  <c r="M3" i="7"/>
  <c r="M4" i="7"/>
  <c r="M5" i="7"/>
  <c r="M6" i="7"/>
  <c r="M7" i="7"/>
  <c r="M8" i="7"/>
  <c r="M9" i="7"/>
  <c r="M10" i="7"/>
  <c r="M11" i="7"/>
  <c r="M12" i="7"/>
  <c r="M13" i="7"/>
  <c r="M14" i="7"/>
  <c r="D23" i="1"/>
  <c r="L30" i="7"/>
  <c r="L2" i="7"/>
  <c r="I30" i="7"/>
  <c r="I2" i="7"/>
  <c r="J30" i="7"/>
  <c r="J2" i="7"/>
  <c r="K30" i="7"/>
  <c r="K2" i="7"/>
  <c r="N30" i="7"/>
  <c r="N2" i="7"/>
  <c r="O30" i="7"/>
  <c r="O2" i="7"/>
  <c r="P30" i="7"/>
  <c r="P2" i="7"/>
  <c r="Q30" i="7"/>
  <c r="Q2" i="7"/>
  <c r="H2" i="7"/>
  <c r="L56" i="7"/>
  <c r="L3" i="7"/>
  <c r="I56" i="7"/>
  <c r="I3" i="7"/>
  <c r="J56" i="7"/>
  <c r="J3" i="7"/>
  <c r="K56" i="7"/>
  <c r="K3" i="7"/>
  <c r="N56" i="7"/>
  <c r="N3" i="7"/>
  <c r="O56" i="7"/>
  <c r="O3" i="7"/>
  <c r="P56" i="7"/>
  <c r="P3" i="7"/>
  <c r="Q56" i="7"/>
  <c r="Q3" i="7"/>
  <c r="H3" i="7"/>
  <c r="L86" i="7"/>
  <c r="L4" i="7"/>
  <c r="I86" i="7"/>
  <c r="I4" i="7"/>
  <c r="J86" i="7"/>
  <c r="J4" i="7"/>
  <c r="K86" i="7"/>
  <c r="K4" i="7"/>
  <c r="N86" i="7"/>
  <c r="N4" i="7"/>
  <c r="O86" i="7"/>
  <c r="O4" i="7"/>
  <c r="P86" i="7"/>
  <c r="P4" i="7"/>
  <c r="Q4" i="7"/>
  <c r="H4" i="7"/>
  <c r="L107" i="7"/>
  <c r="L5" i="7"/>
  <c r="I107" i="7"/>
  <c r="I5" i="7"/>
  <c r="J107" i="7"/>
  <c r="J5" i="7"/>
  <c r="K107" i="7"/>
  <c r="K5" i="7"/>
  <c r="N107" i="7"/>
  <c r="N5" i="7"/>
  <c r="O107" i="7"/>
  <c r="O5" i="7"/>
  <c r="P107" i="7"/>
  <c r="P5" i="7"/>
  <c r="Q107" i="7"/>
  <c r="Q5" i="7"/>
  <c r="H5" i="7"/>
  <c r="L112" i="7"/>
  <c r="L6" i="7"/>
  <c r="I112" i="7"/>
  <c r="I6" i="7"/>
  <c r="J112" i="7"/>
  <c r="J6" i="7"/>
  <c r="K112" i="7"/>
  <c r="K6" i="7"/>
  <c r="N112" i="7"/>
  <c r="N6" i="7"/>
  <c r="O112" i="7"/>
  <c r="O6" i="7"/>
  <c r="P112" i="7"/>
  <c r="P6" i="7"/>
  <c r="Q112" i="7"/>
  <c r="Q6" i="7"/>
  <c r="H6" i="7"/>
  <c r="L117" i="7"/>
  <c r="L7" i="7"/>
  <c r="I117" i="7"/>
  <c r="I7" i="7"/>
  <c r="J117" i="7"/>
  <c r="J7" i="7"/>
  <c r="K117" i="7"/>
  <c r="K7" i="7"/>
  <c r="N117" i="7"/>
  <c r="N7" i="7"/>
  <c r="O117" i="7"/>
  <c r="O7" i="7"/>
  <c r="P117" i="7"/>
  <c r="P7" i="7"/>
  <c r="Q117" i="7"/>
  <c r="Q7" i="7"/>
  <c r="H7" i="7"/>
  <c r="L122" i="7"/>
  <c r="L8" i="7"/>
  <c r="I122" i="7"/>
  <c r="I8" i="7"/>
  <c r="J122" i="7"/>
  <c r="J8" i="7"/>
  <c r="K122" i="7"/>
  <c r="K8" i="7"/>
  <c r="N122" i="7"/>
  <c r="N8" i="7"/>
  <c r="O122" i="7"/>
  <c r="O8" i="7"/>
  <c r="P122" i="7"/>
  <c r="P8" i="7"/>
  <c r="Q122" i="7"/>
  <c r="Q8" i="7"/>
  <c r="H8" i="7"/>
  <c r="L127" i="7"/>
  <c r="L9" i="7"/>
  <c r="I127" i="7"/>
  <c r="I9" i="7"/>
  <c r="J127" i="7"/>
  <c r="J9" i="7"/>
  <c r="K127" i="7"/>
  <c r="K9" i="7"/>
  <c r="N127" i="7"/>
  <c r="N9" i="7"/>
  <c r="O127" i="7"/>
  <c r="O9" i="7"/>
  <c r="P127" i="7"/>
  <c r="P9" i="7"/>
  <c r="Q127" i="7"/>
  <c r="Q9" i="7"/>
  <c r="H9" i="7"/>
  <c r="L132" i="7"/>
  <c r="L10" i="7"/>
  <c r="I132" i="7"/>
  <c r="I10" i="7"/>
  <c r="J132" i="7"/>
  <c r="J10" i="7"/>
  <c r="K132" i="7"/>
  <c r="K10" i="7"/>
  <c r="N132" i="7"/>
  <c r="N10" i="7"/>
  <c r="O132" i="7"/>
  <c r="O10" i="7"/>
  <c r="P132" i="7"/>
  <c r="P10" i="7"/>
  <c r="Q132" i="7"/>
  <c r="Q10" i="7"/>
  <c r="H10" i="7"/>
  <c r="L137" i="7"/>
  <c r="L11" i="7"/>
  <c r="I137" i="7"/>
  <c r="I11" i="7"/>
  <c r="J137" i="7"/>
  <c r="J11" i="7"/>
  <c r="K137" i="7"/>
  <c r="K11" i="7"/>
  <c r="N137" i="7"/>
  <c r="N11" i="7"/>
  <c r="O137" i="7"/>
  <c r="O11" i="7"/>
  <c r="P137" i="7"/>
  <c r="P11" i="7"/>
  <c r="Q137" i="7"/>
  <c r="Q11" i="7"/>
  <c r="H11" i="7"/>
  <c r="L142" i="7"/>
  <c r="L12" i="7"/>
  <c r="I142" i="7"/>
  <c r="I12" i="7"/>
  <c r="J142" i="7"/>
  <c r="J12" i="7"/>
  <c r="K142" i="7"/>
  <c r="K12" i="7"/>
  <c r="N142" i="7"/>
  <c r="N12" i="7"/>
  <c r="O142" i="7"/>
  <c r="O12" i="7"/>
  <c r="P142" i="7"/>
  <c r="P12" i="7"/>
  <c r="Q142" i="7"/>
  <c r="Q12" i="7"/>
  <c r="H12" i="7"/>
  <c r="L147" i="7"/>
  <c r="L13" i="7"/>
  <c r="I147" i="7"/>
  <c r="I13" i="7"/>
  <c r="J147" i="7"/>
  <c r="J13" i="7"/>
  <c r="K147" i="7"/>
  <c r="K13" i="7"/>
  <c r="N147" i="7"/>
  <c r="N13" i="7"/>
  <c r="O147" i="7"/>
  <c r="O13" i="7"/>
  <c r="P147" i="7"/>
  <c r="P13" i="7"/>
  <c r="Q147" i="7"/>
  <c r="Q13" i="7"/>
  <c r="H13" i="7"/>
  <c r="D56" i="7"/>
  <c r="D3" i="7"/>
  <c r="E56" i="7"/>
  <c r="E3" i="7"/>
  <c r="F3" i="7"/>
  <c r="G56" i="7"/>
  <c r="G3" i="7"/>
  <c r="C3" i="7"/>
  <c r="D86" i="7"/>
  <c r="D4" i="7"/>
  <c r="E86" i="7"/>
  <c r="E4" i="7"/>
  <c r="F4" i="7"/>
  <c r="G86" i="7"/>
  <c r="G4" i="7"/>
  <c r="C4" i="7"/>
  <c r="D107" i="7"/>
  <c r="D5" i="7"/>
  <c r="E107" i="7"/>
  <c r="E5" i="7"/>
  <c r="F5" i="7"/>
  <c r="G107" i="7"/>
  <c r="G5" i="7"/>
  <c r="C5" i="7"/>
  <c r="D112" i="7"/>
  <c r="D6" i="7"/>
  <c r="E112" i="7"/>
  <c r="E6" i="7"/>
  <c r="F6" i="7"/>
  <c r="G112" i="7"/>
  <c r="G6" i="7"/>
  <c r="C6" i="7"/>
  <c r="D117" i="7"/>
  <c r="D7" i="7"/>
  <c r="E117" i="7"/>
  <c r="E7" i="7"/>
  <c r="F7" i="7"/>
  <c r="G117" i="7"/>
  <c r="G7" i="7"/>
  <c r="C7" i="7"/>
  <c r="D122" i="7"/>
  <c r="D8" i="7"/>
  <c r="E122" i="7"/>
  <c r="E8" i="7"/>
  <c r="F8" i="7"/>
  <c r="G122" i="7"/>
  <c r="G8" i="7"/>
  <c r="C8" i="7"/>
  <c r="D127" i="7"/>
  <c r="D9" i="7"/>
  <c r="E127" i="7"/>
  <c r="E9" i="7"/>
  <c r="F9" i="7"/>
  <c r="G127" i="7"/>
  <c r="G9" i="7"/>
  <c r="C9" i="7"/>
  <c r="D132" i="7"/>
  <c r="D10" i="7"/>
  <c r="E132" i="7"/>
  <c r="E10" i="7"/>
  <c r="F10" i="7"/>
  <c r="G132" i="7"/>
  <c r="G10" i="7"/>
  <c r="C10" i="7"/>
  <c r="D137" i="7"/>
  <c r="D11" i="7"/>
  <c r="E137" i="7"/>
  <c r="E11" i="7"/>
  <c r="F11" i="7"/>
  <c r="G137" i="7"/>
  <c r="G11" i="7"/>
  <c r="C11" i="7"/>
  <c r="D142" i="7"/>
  <c r="D12" i="7"/>
  <c r="E142" i="7"/>
  <c r="E12" i="7"/>
  <c r="F12" i="7"/>
  <c r="G142" i="7"/>
  <c r="G12" i="7"/>
  <c r="C12" i="7"/>
  <c r="D147" i="7"/>
  <c r="D13" i="7"/>
  <c r="E147" i="7"/>
  <c r="E13" i="7"/>
  <c r="F13" i="7"/>
  <c r="G147" i="7"/>
  <c r="G13" i="7"/>
  <c r="C13" i="7"/>
  <c r="D30" i="7"/>
  <c r="D2" i="7"/>
  <c r="E30" i="7"/>
  <c r="E2" i="7"/>
  <c r="F30" i="7"/>
  <c r="F2" i="7"/>
  <c r="G30" i="7"/>
  <c r="G2" i="7"/>
  <c r="C2" i="7"/>
  <c r="K14" i="7"/>
  <c r="D21" i="1"/>
  <c r="D4" i="1"/>
  <c r="D14" i="7"/>
  <c r="D8" i="1"/>
  <c r="E14" i="7"/>
  <c r="D9" i="1"/>
  <c r="D10" i="1"/>
  <c r="F14" i="7"/>
  <c r="D12" i="1"/>
  <c r="G14" i="7"/>
  <c r="D13" i="1"/>
  <c r="D15" i="1"/>
  <c r="L14" i="7"/>
  <c r="D22" i="1"/>
  <c r="I14" i="7"/>
  <c r="D18" i="1"/>
  <c r="J14" i="7"/>
  <c r="D19" i="1"/>
  <c r="N14" i="7"/>
  <c r="D25" i="1"/>
  <c r="O14" i="7"/>
  <c r="D26" i="1"/>
  <c r="P14" i="7"/>
  <c r="D27" i="1"/>
  <c r="Q14" i="7"/>
  <c r="D28" i="1"/>
  <c r="D31" i="1"/>
  <c r="D33" i="1"/>
  <c r="D42" i="1"/>
  <c r="D46" i="1"/>
  <c r="D53" i="1"/>
  <c r="D35" i="1"/>
  <c r="G61" i="1"/>
  <c r="G65" i="1"/>
  <c r="F13" i="1"/>
  <c r="C107" i="7"/>
  <c r="C109" i="7"/>
  <c r="C110" i="7"/>
  <c r="C112" i="7"/>
  <c r="C114" i="7"/>
  <c r="C115" i="7"/>
  <c r="C117" i="7"/>
  <c r="C119" i="7"/>
  <c r="C120" i="7"/>
  <c r="C122" i="7"/>
  <c r="C124" i="7"/>
  <c r="C125" i="7"/>
  <c r="C127" i="7"/>
  <c r="C129" i="7"/>
  <c r="C130" i="7"/>
  <c r="C132" i="7"/>
  <c r="C134" i="7"/>
  <c r="C135" i="7"/>
  <c r="C137" i="7"/>
  <c r="C139" i="7"/>
  <c r="C140" i="7"/>
  <c r="C142" i="7"/>
  <c r="C144" i="7"/>
  <c r="C145" i="7"/>
  <c r="C147" i="7"/>
  <c r="C14" i="7"/>
  <c r="C17" i="7"/>
  <c r="H107" i="7"/>
  <c r="H109" i="7"/>
  <c r="H110" i="7"/>
  <c r="H112" i="7"/>
  <c r="H114" i="7"/>
  <c r="H115" i="7"/>
  <c r="H117" i="7"/>
  <c r="H119" i="7"/>
  <c r="H120" i="7"/>
  <c r="H122" i="7"/>
  <c r="H124" i="7"/>
  <c r="H125" i="7"/>
  <c r="H127" i="7"/>
  <c r="H129" i="7"/>
  <c r="H130" i="7"/>
  <c r="H132" i="7"/>
  <c r="H134" i="7"/>
  <c r="H135" i="7"/>
  <c r="H137" i="7"/>
  <c r="H139" i="7"/>
  <c r="H140" i="7"/>
  <c r="H142" i="7"/>
  <c r="H144" i="7"/>
  <c r="H145" i="7"/>
  <c r="H147" i="7"/>
  <c r="H14" i="7"/>
  <c r="D17" i="7"/>
  <c r="E17" i="7"/>
  <c r="F42" i="1"/>
  <c r="G10" i="1"/>
  <c r="G15" i="1"/>
  <c r="G31" i="1"/>
  <c r="G33" i="1"/>
  <c r="G37" i="1"/>
  <c r="G29" i="1"/>
  <c r="T23" i="7"/>
  <c r="T24" i="7"/>
  <c r="T25" i="7"/>
  <c r="T26" i="7"/>
  <c r="T21" i="7"/>
  <c r="T22" i="7"/>
  <c r="H143" i="7"/>
  <c r="H133" i="7"/>
  <c r="H123" i="7"/>
  <c r="H113" i="7"/>
  <c r="H87" i="7"/>
  <c r="F46" i="1"/>
  <c r="D65" i="1"/>
  <c r="E10" i="1"/>
  <c r="F10" i="1"/>
  <c r="I10" i="1"/>
  <c r="I15" i="1"/>
  <c r="I31" i="1"/>
  <c r="I33" i="1"/>
  <c r="I29" i="1"/>
  <c r="J31" i="1"/>
  <c r="E15" i="1"/>
  <c r="F15" i="1"/>
  <c r="J15" i="1"/>
  <c r="K10" i="1"/>
  <c r="K15" i="1"/>
  <c r="L10" i="1"/>
  <c r="L15" i="1"/>
  <c r="M15" i="1"/>
  <c r="N15" i="1"/>
  <c r="M31" i="1"/>
  <c r="M33" i="1"/>
  <c r="L31" i="1"/>
  <c r="L33" i="1"/>
  <c r="K31" i="1"/>
  <c r="K33" i="1"/>
  <c r="E31" i="1"/>
  <c r="E33" i="1"/>
  <c r="F31" i="1"/>
  <c r="L29" i="1"/>
  <c r="K29" i="1"/>
  <c r="D29" i="1"/>
  <c r="E29" i="1"/>
  <c r="F29" i="1"/>
  <c r="F28" i="1"/>
  <c r="F27" i="1"/>
  <c r="F26" i="1"/>
  <c r="F25" i="1"/>
  <c r="F19" i="1"/>
  <c r="F18" i="1"/>
  <c r="F22" i="1"/>
  <c r="F12" i="1"/>
  <c r="F9" i="1"/>
  <c r="F8" i="1"/>
  <c r="E53" i="1"/>
  <c r="D34" i="1"/>
  <c r="D37" i="1"/>
  <c r="F53" i="1"/>
  <c r="D57" i="1"/>
  <c r="F34" i="1"/>
</calcChain>
</file>

<file path=xl/sharedStrings.xml><?xml version="1.0" encoding="utf-8"?>
<sst xmlns="http://schemas.openxmlformats.org/spreadsheetml/2006/main" count="260" uniqueCount="160">
  <si>
    <t>Revenue</t>
  </si>
  <si>
    <t>2021 Actual</t>
  </si>
  <si>
    <t>Percent</t>
  </si>
  <si>
    <t>2020 Actual</t>
  </si>
  <si>
    <t>2019 Actual</t>
  </si>
  <si>
    <t>2018 Actual</t>
  </si>
  <si>
    <t>2017 Actual</t>
    <phoneticPr fontId="0" type="noConversion"/>
  </si>
  <si>
    <t>2016 Actual</t>
    <phoneticPr fontId="0" type="noConversion"/>
  </si>
  <si>
    <t>Member Dues</t>
  </si>
  <si>
    <t>Life</t>
  </si>
  <si>
    <t>Subtotal Dues</t>
  </si>
  <si>
    <t>Total Revenue</t>
  </si>
  <si>
    <t>Expenses</t>
  </si>
  <si>
    <t>Lobbying &amp; Legal</t>
  </si>
  <si>
    <t xml:space="preserve">Member Education </t>
  </si>
  <si>
    <t>Member Renew, Recruit, F'raising</t>
  </si>
  <si>
    <t>Board</t>
  </si>
  <si>
    <t>Insurance</t>
  </si>
  <si>
    <t>Board Travel</t>
  </si>
  <si>
    <t>n/a</t>
  </si>
  <si>
    <t>PayPal + Credit Card Fees</t>
  </si>
  <si>
    <t>Subtotal Administration</t>
    <phoneticPr fontId="0" type="noConversion"/>
  </si>
  <si>
    <t>Total Expenses</t>
  </si>
  <si>
    <t>Gain (Loss) Income Minus Expenses</t>
  </si>
  <si>
    <t>Gain Investment Interest</t>
    <phoneticPr fontId="0" type="noConversion"/>
  </si>
  <si>
    <t>Assets Beginning of Year</t>
    <phoneticPr fontId="0" type="noConversion"/>
  </si>
  <si>
    <t>Assets Year to Date</t>
    <phoneticPr fontId="0" type="noConversion"/>
  </si>
  <si>
    <t>Assets Summary</t>
  </si>
  <si>
    <t>Current</t>
    <phoneticPr fontId="0" type="noConversion"/>
  </si>
  <si>
    <t>Begin Year</t>
    <phoneticPr fontId="0" type="noConversion"/>
  </si>
  <si>
    <t>Interest</t>
    <phoneticPr fontId="0" type="noConversion"/>
  </si>
  <si>
    <t>Valley Bank Checking Account</t>
  </si>
  <si>
    <t>RMCU Savings</t>
  </si>
  <si>
    <t>Total</t>
  </si>
  <si>
    <t>Verify "0"</t>
    <phoneticPr fontId="0" type="noConversion"/>
  </si>
  <si>
    <t xml:space="preserve"> </t>
    <phoneticPr fontId="0" type="noConversion"/>
  </si>
  <si>
    <t>New Investments</t>
  </si>
  <si>
    <t>Total New Investments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</si>
  <si>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</si>
  <si>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</si>
  <si>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</si>
  <si>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</si>
  <si>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</si>
  <si>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</si>
  <si>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</si>
  <si>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</si>
  <si>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</si>
  <si>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</si>
  <si>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Member Education</t>
    <phoneticPr fontId="2" type="noConversion"/>
  </si>
  <si>
    <t>Board Insurance</t>
    <phoneticPr fontId="2" type="noConversion"/>
  </si>
  <si>
    <t>PayPal + Credit Card</t>
  </si>
  <si>
    <t>One, Two or Three Years</t>
  </si>
  <si>
    <t>Donations</t>
  </si>
  <si>
    <t>Member Recruitment</t>
  </si>
  <si>
    <t>2022 Actual</t>
  </si>
  <si>
    <t>*</t>
  </si>
  <si>
    <t>Vanguard Ultra Short Term Bond Fund</t>
  </si>
  <si>
    <t>Vanguard Inflation Protected Securities Fund</t>
  </si>
  <si>
    <t>2023 Actual</t>
  </si>
  <si>
    <t>$26,825 </t>
  </si>
  <si>
    <t>**</t>
  </si>
  <si>
    <t>CMS Monthly</t>
  </si>
  <si>
    <t>January</t>
  </si>
  <si>
    <t>February</t>
  </si>
  <si>
    <t xml:space="preserve"> Note that CD interest income will be reported upon redemption.</t>
  </si>
  <si>
    <t>To checking from Stockman CD 1/30/23</t>
  </si>
  <si>
    <t>From checking to RMCU CD #2 on 04/19/23</t>
  </si>
  <si>
    <t>RMCU Money Market (1%)</t>
  </si>
  <si>
    <t>Note: This CD closed to additional investment.</t>
  </si>
  <si>
    <t>From checking to RMCU CD #2 on 10/16/23</t>
  </si>
  <si>
    <t>Note that $175,285 was redeemed from Stockman Bank CD on 01/30. Of that, $160,000 was used to purchase new CD's (#1, 4 &amp; 5) at RMCU, leaving a balance of $15,285 which was deposited into checking. The $15,285 was later used to purchase a new CD (#2) at RMCU on 4/19. An additional $5,000 was added to CD #2 on 10/16/23.</t>
  </si>
  <si>
    <t>Notes</t>
  </si>
  <si>
    <t>Interest</t>
  </si>
  <si>
    <t>Donation</t>
  </si>
  <si>
    <t>Valley Begin Bal</t>
  </si>
  <si>
    <t>Balance</t>
  </si>
  <si>
    <t>Domain Listings Web Hosting</t>
  </si>
  <si>
    <t>Melanie Symones Bd Gifts</t>
  </si>
  <si>
    <t>Interest - Valley only</t>
  </si>
  <si>
    <t>2024 Actual</t>
  </si>
  <si>
    <t>Travel</t>
  </si>
  <si>
    <t>see above</t>
  </si>
  <si>
    <t>2024 Budget</t>
  </si>
  <si>
    <t>na</t>
  </si>
  <si>
    <t>AMRPE 2024 Financial Report</t>
  </si>
  <si>
    <t>Batch 721</t>
  </si>
  <si>
    <t>Batch P161</t>
  </si>
  <si>
    <t>Percent Elapsed:</t>
  </si>
  <si>
    <t>As of:</t>
  </si>
  <si>
    <t>Contracted Services</t>
  </si>
  <si>
    <t>Contracted Lobbying and Legal</t>
  </si>
  <si>
    <t>Other</t>
  </si>
  <si>
    <t>Contracted Admin</t>
  </si>
  <si>
    <t>Contracted Other</t>
  </si>
  <si>
    <t>Operating</t>
  </si>
  <si>
    <t>Board Operating</t>
  </si>
  <si>
    <t>Batch 722</t>
  </si>
  <si>
    <t>DPPHS Report</t>
  </si>
  <si>
    <t>RVA Database work</t>
  </si>
  <si>
    <t>81-040-0994</t>
  </si>
  <si>
    <t>x</t>
  </si>
  <si>
    <t>Reconciled</t>
  </si>
  <si>
    <t>Batch 723</t>
  </si>
  <si>
    <t>Maturity</t>
  </si>
  <si>
    <t>Rate</t>
  </si>
  <si>
    <t>#1 CD RMCU 15 mo</t>
  </si>
  <si>
    <t>#2 CD RMCU 12 mo</t>
  </si>
  <si>
    <t>#3 CD RMCU 30 mo</t>
  </si>
  <si>
    <t>#4 CD RMCU 24 mo</t>
  </si>
  <si>
    <t>#5 CD RMCU 36 mo</t>
  </si>
  <si>
    <t>Batch 736</t>
  </si>
  <si>
    <t>Batch 737</t>
  </si>
  <si>
    <t>Batch 738</t>
  </si>
  <si>
    <t>Batch 739</t>
  </si>
  <si>
    <t>Action Print</t>
  </si>
  <si>
    <t>Innovative Solutions</t>
  </si>
  <si>
    <t>Administrative</t>
  </si>
  <si>
    <t>PO Box 603 Helena MT 59624</t>
  </si>
  <si>
    <t>Batch 740</t>
  </si>
  <si>
    <t>Batch 741</t>
  </si>
  <si>
    <t>Batch 742</t>
  </si>
  <si>
    <t>Batch 743</t>
  </si>
  <si>
    <t>Batch 744</t>
  </si>
  <si>
    <t>Batch 745</t>
  </si>
  <si>
    <t>Batch 746</t>
  </si>
  <si>
    <t>Batch 747</t>
  </si>
  <si>
    <t>Batch 748</t>
  </si>
  <si>
    <t>Batch 749</t>
  </si>
  <si>
    <t>Batch 750</t>
  </si>
  <si>
    <t>Batch 751</t>
  </si>
  <si>
    <t>Batch 752</t>
  </si>
  <si>
    <t>CMS Mo Bill</t>
  </si>
  <si>
    <t>Batch 764</t>
  </si>
  <si>
    <t>Batch 765</t>
  </si>
  <si>
    <t>Batch 766</t>
  </si>
  <si>
    <t>Batch P162</t>
  </si>
  <si>
    <t>Batch 753</t>
  </si>
  <si>
    <t>Batch 754</t>
  </si>
  <si>
    <t>Batch 756</t>
  </si>
  <si>
    <t>Batch 755</t>
  </si>
  <si>
    <t>Batch 757</t>
  </si>
  <si>
    <t>Batch 758</t>
  </si>
  <si>
    <t>Batch 759</t>
  </si>
  <si>
    <t>Batch 760</t>
  </si>
  <si>
    <t>Batch 761</t>
  </si>
  <si>
    <t>Batch 762</t>
  </si>
  <si>
    <t>Batch 763</t>
  </si>
  <si>
    <t>Batch 767</t>
  </si>
  <si>
    <t>Batch 768</t>
  </si>
  <si>
    <t>Batch 769</t>
  </si>
  <si>
    <t>Batch 770</t>
  </si>
  <si>
    <t>Batch 771</t>
  </si>
  <si>
    <t>Batch 772</t>
  </si>
  <si>
    <t>Batch 773</t>
  </si>
  <si>
    <t>Batch 774</t>
  </si>
  <si>
    <t>Batch 775</t>
  </si>
  <si>
    <t>Budget Approved: March 19, 2024</t>
  </si>
  <si>
    <t>Batch 776</t>
  </si>
  <si>
    <t>Batch 777</t>
  </si>
  <si>
    <t>Batch 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</si>
</sst>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7" formatCode="[$-409]mmmm\ d\,\ yyyy;@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43" fontId="4" fillId="0" borderId="0" xfId="0" applyNumberFormat="1" applyFont="1"/>
    <xf numFmtId="14" fontId="4" fillId="0" borderId="0" xfId="0" applyNumberFormat="1" applyFont="1"/>
    <xf numFmtId="43" fontId="4" fillId="2" borderId="0" xfId="0" applyNumberFormat="1" applyFont="1" applyFill="1"/>
    <xf numFmtId="43" fontId="4" fillId="3" borderId="0" xfId="0" quotePrefix="1" applyNumberFormat="1" applyFont="1" applyFill="1"/>
    <xf numFmtId="43" fontId="6" fillId="0" borderId="1" xfId="0" applyNumberFormat="1" applyFont="1" applyBorder="1" applyAlignment="1">
      <alignment horizontal="center" wrapText="1"/>
    </xf>
    <xf numFmtId="43" fontId="5" fillId="0" borderId="1" xfId="0" applyNumberFormat="1" applyFont="1" applyBorder="1" applyAlignment="1" applyProtection="1">
      <alignment horizontal="center" wrapText="1"/>
      <protection locked="0"/>
    </xf>
    <xf numFmtId="43" fontId="7" fillId="0" borderId="0" xfId="0" applyNumberFormat="1" applyFont="1"/>
    <xf numFmtId="43" fontId="7" fillId="2" borderId="0" xfId="0" applyNumberFormat="1" applyFont="1" applyFill="1"/>
    <xf numFmtId="43" fontId="4" fillId="0" borderId="2" xfId="0" applyNumberFormat="1" applyFont="1" applyBorder="1"/>
    <xf numFmtId="43" fontId="7" fillId="0" borderId="2" xfId="0" applyNumberFormat="1" applyFont="1" applyBorder="1"/>
    <xf numFmtId="43" fontId="8" fillId="0" borderId="1" xfId="0" applyNumberFormat="1" applyFont="1" applyBorder="1" applyAlignment="1">
      <alignment horizontal="center"/>
    </xf>
    <xf numFmtId="0" fontId="4" fillId="0" borderId="0" xfId="0" applyFont="1"/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6" fontId="5" fillId="0" borderId="0" xfId="0" applyNumberFormat="1" applyFont="1" applyProtection="1">
      <protection locked="0"/>
    </xf>
    <xf numFmtId="15" fontId="5" fillId="0" borderId="0" xfId="0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14" fontId="9" fillId="0" borderId="0" xfId="0" applyNumberFormat="1" applyFont="1" applyProtection="1">
      <protection locked="0"/>
    </xf>
    <xf numFmtId="10" fontId="5" fillId="0" borderId="0" xfId="0" applyNumberFormat="1" applyFont="1" applyAlignment="1" applyProtection="1">
      <alignment horizontal="center"/>
      <protection locked="0"/>
    </xf>
    <xf numFmtId="44" fontId="9" fillId="0" borderId="0" xfId="2" applyFont="1" applyFill="1" applyBorder="1" applyAlignment="1" applyProtection="1">
      <protection locked="0"/>
    </xf>
    <xf numFmtId="44" fontId="5" fillId="0" borderId="0" xfId="2" applyFont="1" applyFill="1" applyBorder="1" applyAlignment="1" applyProtection="1">
      <protection locked="0"/>
    </xf>
    <xf numFmtId="10" fontId="5" fillId="0" borderId="0" xfId="0" applyNumberFormat="1" applyFont="1"/>
    <xf numFmtId="0" fontId="5" fillId="0" borderId="0" xfId="0" applyFont="1"/>
    <xf numFmtId="6" fontId="5" fillId="0" borderId="0" xfId="0" applyNumberFormat="1" applyFont="1"/>
    <xf numFmtId="43" fontId="5" fillId="0" borderId="0" xfId="1" applyFont="1" applyBorder="1"/>
    <xf numFmtId="10" fontId="5" fillId="0" borderId="0" xfId="3" applyNumberFormat="1" applyFont="1" applyBorder="1"/>
    <xf numFmtId="43" fontId="5" fillId="0" borderId="0" xfId="3" applyNumberFormat="1" applyFont="1" applyBorder="1"/>
    <xf numFmtId="43" fontId="5" fillId="0" borderId="0" xfId="0" applyNumberFormat="1" applyFont="1"/>
    <xf numFmtId="0" fontId="9" fillId="0" borderId="0" xfId="0" applyFont="1" applyAlignment="1" applyProtection="1">
      <alignment horizontal="center"/>
      <protection locked="0"/>
    </xf>
    <xf numFmtId="43" fontId="5" fillId="0" borderId="0" xfId="1" applyFont="1" applyFill="1" applyBorder="1" applyAlignment="1" applyProtection="1">
      <protection locked="0"/>
    </xf>
    <xf numFmtId="43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3" fontId="5" fillId="0" borderId="0" xfId="1" applyFont="1" applyFill="1" applyBorder="1" applyAlignment="1" applyProtection="1">
      <alignment horizontal="center"/>
      <protection locked="0"/>
    </xf>
    <xf numFmtId="43" fontId="5" fillId="0" borderId="0" xfId="3" applyNumberFormat="1" applyFont="1" applyBorder="1" applyAlignment="1">
      <alignment horizontal="center"/>
    </xf>
    <xf numFmtId="43" fontId="9" fillId="0" borderId="0" xfId="0" applyNumberFormat="1" applyFont="1" applyProtection="1">
      <protection locked="0"/>
    </xf>
    <xf numFmtId="43" fontId="5" fillId="0" borderId="0" xfId="1" applyFont="1" applyBorder="1" applyAlignment="1">
      <alignment horizontal="right"/>
    </xf>
    <xf numFmtId="43" fontId="5" fillId="0" borderId="0" xfId="3" applyNumberFormat="1" applyFont="1" applyBorder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43" fontId="5" fillId="0" borderId="0" xfId="0" applyNumberFormat="1" applyFont="1" applyAlignment="1" applyProtection="1">
      <alignment horizontal="right"/>
      <protection locked="0"/>
    </xf>
    <xf numFmtId="10" fontId="5" fillId="0" borderId="0" xfId="0" applyNumberFormat="1" applyFont="1" applyAlignment="1" applyProtection="1">
      <alignment horizontal="right"/>
      <protection locked="0"/>
    </xf>
    <xf numFmtId="43" fontId="9" fillId="0" borderId="0" xfId="0" applyNumberFormat="1" applyFont="1" applyAlignment="1" applyProtection="1">
      <alignment horizontal="right"/>
      <protection locked="0"/>
    </xf>
    <xf numFmtId="10" fontId="9" fillId="0" borderId="0" xfId="0" applyNumberFormat="1" applyFont="1" applyAlignment="1" applyProtection="1">
      <alignment horizontal="right"/>
      <protection locked="0"/>
    </xf>
    <xf numFmtId="43" fontId="9" fillId="0" borderId="0" xfId="1" applyFont="1" applyFill="1" applyBorder="1" applyAlignment="1" applyProtection="1">
      <alignment horizontal="right"/>
      <protection locked="0"/>
    </xf>
    <xf numFmtId="43" fontId="5" fillId="0" borderId="0" xfId="1" applyFont="1" applyFill="1" applyBorder="1" applyAlignment="1" applyProtection="1">
      <alignment horizontal="right"/>
      <protection locked="0"/>
    </xf>
    <xf numFmtId="10" fontId="5" fillId="0" borderId="0" xfId="1" applyNumberFormat="1" applyFont="1" applyFill="1" applyBorder="1" applyAlignment="1" applyProtection="1">
      <alignment horizontal="right"/>
      <protection locked="0"/>
    </xf>
    <xf numFmtId="6" fontId="9" fillId="0" borderId="0" xfId="0" applyNumberFormat="1" applyFont="1" applyAlignment="1" applyProtection="1">
      <alignment horizontal="right"/>
      <protection locked="0"/>
    </xf>
    <xf numFmtId="43" fontId="5" fillId="0" borderId="0" xfId="0" applyNumberFormat="1" applyFont="1" applyAlignment="1" applyProtection="1">
      <alignment horizontal="center"/>
      <protection locked="0"/>
    </xf>
    <xf numFmtId="6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43" fontId="5" fillId="0" borderId="0" xfId="0" applyNumberFormat="1" applyFont="1" applyAlignment="1" applyProtection="1">
      <alignment horizontal="left"/>
      <protection locked="0"/>
    </xf>
    <xf numFmtId="43" fontId="4" fillId="0" borderId="0" xfId="0" applyNumberFormat="1" applyFont="1" applyAlignment="1">
      <alignment horizontal="right"/>
    </xf>
    <xf numFmtId="6" fontId="5" fillId="0" borderId="0" xfId="0" applyNumberFormat="1" applyFont="1" applyAlignment="1" applyProtection="1">
      <alignment horizontal="right"/>
      <protection locked="0"/>
    </xf>
    <xf numFmtId="43" fontId="9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/>
      <protection locked="0"/>
    </xf>
    <xf numFmtId="6" fontId="5" fillId="0" borderId="0" xfId="0" applyNumberFormat="1" applyFont="1" applyAlignment="1" applyProtection="1">
      <alignment horizontal="left"/>
      <protection locked="0"/>
    </xf>
    <xf numFmtId="43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9" fillId="0" borderId="0" xfId="2" applyNumberFormat="1" applyFont="1" applyBorder="1" applyAlignment="1">
      <alignment horizontal="center" wrapText="1"/>
    </xf>
    <xf numFmtId="1" fontId="9" fillId="0" borderId="0" xfId="2" applyNumberFormat="1" applyFont="1" applyBorder="1" applyAlignment="1">
      <alignment horizontal="center" wrapText="1"/>
    </xf>
    <xf numFmtId="43" fontId="9" fillId="0" borderId="0" xfId="0" applyNumberFormat="1" applyFont="1" applyAlignment="1">
      <alignment horizontal="center"/>
    </xf>
    <xf numFmtId="43" fontId="9" fillId="0" borderId="0" xfId="2" applyNumberFormat="1" applyFont="1" applyBorder="1" applyAlignment="1">
      <alignment horizontal="center" wrapText="1"/>
    </xf>
    <xf numFmtId="164" fontId="5" fillId="0" borderId="0" xfId="0" applyNumberFormat="1" applyFont="1"/>
    <xf numFmtId="164" fontId="5" fillId="0" borderId="0" xfId="1" applyNumberFormat="1" applyFont="1" applyBorder="1"/>
    <xf numFmtId="43" fontId="9" fillId="0" borderId="0" xfId="0" applyNumberFormat="1" applyFont="1"/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10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44" fontId="9" fillId="0" borderId="1" xfId="2" applyFont="1" applyFill="1" applyBorder="1" applyAlignment="1" applyProtection="1">
      <alignment horizontal="center" wrapText="1"/>
      <protection locked="0"/>
    </xf>
    <xf numFmtId="44" fontId="9" fillId="0" borderId="1" xfId="2" applyFont="1" applyBorder="1" applyAlignment="1">
      <alignment horizontal="center" wrapText="1"/>
    </xf>
    <xf numFmtId="6" fontId="9" fillId="0" borderId="1" xfId="2" applyNumberFormat="1" applyFont="1" applyFill="1" applyBorder="1" applyAlignment="1" applyProtection="1">
      <alignment horizontal="center" wrapText="1"/>
      <protection locked="0"/>
    </xf>
    <xf numFmtId="43" fontId="5" fillId="0" borderId="1" xfId="1" applyFont="1" applyBorder="1"/>
    <xf numFmtId="43" fontId="5" fillId="0" borderId="1" xfId="3" applyNumberFormat="1" applyFont="1" applyBorder="1"/>
    <xf numFmtId="43" fontId="5" fillId="0" borderId="1" xfId="0" applyNumberFormat="1" applyFont="1" applyBorder="1"/>
    <xf numFmtId="43" fontId="9" fillId="0" borderId="2" xfId="1" applyFont="1" applyFill="1" applyBorder="1" applyAlignment="1" applyProtection="1">
      <protection locked="0"/>
    </xf>
    <xf numFmtId="43" fontId="5" fillId="0" borderId="1" xfId="1" applyFont="1" applyFill="1" applyBorder="1" applyAlignment="1" applyProtection="1">
      <protection locked="0"/>
    </xf>
    <xf numFmtId="43" fontId="9" fillId="0" borderId="2" xfId="3" applyNumberFormat="1" applyFont="1" applyBorder="1"/>
    <xf numFmtId="43" fontId="9" fillId="0" borderId="2" xfId="0" applyNumberFormat="1" applyFont="1" applyBorder="1" applyProtection="1">
      <protection locked="0"/>
    </xf>
    <xf numFmtId="43" fontId="5" fillId="0" borderId="1" xfId="0" applyNumberFormat="1" applyFont="1" applyBorder="1" applyAlignment="1" applyProtection="1">
      <alignment horizontal="right"/>
      <protection locked="0"/>
    </xf>
    <xf numFmtId="43" fontId="4" fillId="0" borderId="1" xfId="0" applyNumberFormat="1" applyFont="1" applyBorder="1"/>
    <xf numFmtId="43" fontId="9" fillId="0" borderId="0" xfId="1" applyFont="1" applyBorder="1" applyAlignment="1">
      <alignment horizontal="right"/>
    </xf>
    <xf numFmtId="14" fontId="5" fillId="0" borderId="0" xfId="0" applyNumberFormat="1" applyFont="1" applyAlignment="1" applyProtection="1">
      <alignment horizontal="center"/>
      <protection locked="0"/>
    </xf>
    <xf numFmtId="167" fontId="5" fillId="0" borderId="0" xfId="0" applyNumberFormat="1" applyFont="1" applyAlignment="1" applyProtection="1">
      <alignment horizontal="right"/>
      <protection locked="0"/>
    </xf>
    <xf numFmtId="10" fontId="9" fillId="0" borderId="0" xfId="3" applyNumberFormat="1" applyFont="1" applyBorder="1"/>
    <xf numFmtId="14" fontId="4" fillId="0" borderId="0" xfId="0" applyNumberFormat="1" applyFont="1" applyAlignment="1">
      <alignment horizontal="center"/>
    </xf>
    <xf numFmtId="43" fontId="5" fillId="0" borderId="0" xfId="0" applyNumberFormat="1" applyFont="1" applyAlignment="1" applyProtection="1">
      <alignment horizontal="center" wrapText="1"/>
      <protection locked="0"/>
    </xf>
    <xf numFmtId="43" fontId="10" fillId="0" borderId="0" xfId="1" applyFont="1" applyFill="1" applyBorder="1" applyAlignment="1" applyProtection="1">
      <alignment horizontal="center"/>
      <protection locked="0"/>
    </xf>
    <xf numFmtId="43" fontId="10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B646-1D71-3D4C-BE11-32B344AF4D5E}">
  <sheetPr>
    <pageSetUpPr fitToPage="1"/>
  </sheetPr>
  <dimension ref="A1:N75"/>
  <sheetViews>
    <sheetView tabSelected="1" workbookViewId="0">
      <selection activeCell="C6" sqref="C6"/>
    </sheetView>
  </sheetViews>
  <sheetFormatPr defaultColWidth="11" defaultRowHeight="12.75" x14ac:dyDescent="0.2"/>
  <cols>
    <col min="1" max="1" width="11" style="12"/>
    <col min="2" max="2" width="3.125" style="12" customWidth="1"/>
    <col min="3" max="3" width="29" style="12" customWidth="1"/>
    <col min="4" max="14" width="12.625" style="12" customWidth="1"/>
    <col min="15" max="16384" width="11" style="12"/>
  </cols>
  <sheetData>
    <row r="1" spans="1:14" x14ac:dyDescent="0.2">
      <c r="A1" s="13" t="s">
        <v>84</v>
      </c>
      <c r="B1" s="13"/>
      <c r="C1" s="14"/>
      <c r="D1" s="14" t="s">
        <v>117</v>
      </c>
      <c r="E1" s="14"/>
      <c r="F1" s="14"/>
      <c r="G1" s="14"/>
      <c r="H1" s="14"/>
      <c r="I1" s="14"/>
      <c r="J1" s="14"/>
      <c r="K1" s="14"/>
      <c r="L1" s="15"/>
      <c r="M1" s="14"/>
    </row>
    <row r="2" spans="1:14" x14ac:dyDescent="0.2">
      <c r="A2" s="49" t="s">
        <v>99</v>
      </c>
      <c r="C2" s="16" t="s">
        <v>156</v>
      </c>
      <c r="D2" s="14"/>
      <c r="E2" s="14"/>
      <c r="F2" s="14"/>
      <c r="G2" s="14"/>
      <c r="H2" s="14"/>
      <c r="I2" s="14"/>
      <c r="J2" s="14"/>
      <c r="K2" s="14"/>
      <c r="L2" s="15"/>
      <c r="M2" s="14"/>
    </row>
    <row r="3" spans="1:14" x14ac:dyDescent="0.2">
      <c r="A3" s="14"/>
      <c r="B3" s="17"/>
      <c r="C3" s="90" t="s">
        <v>88</v>
      </c>
      <c r="D3" s="89">
        <v>45393</v>
      </c>
      <c r="E3" s="14"/>
      <c r="F3" s="14"/>
      <c r="G3" s="89">
        <v>45291</v>
      </c>
      <c r="H3" s="89">
        <v>44926</v>
      </c>
      <c r="I3" s="89">
        <v>44561</v>
      </c>
      <c r="J3" s="89">
        <v>44196</v>
      </c>
      <c r="K3" s="89">
        <v>43830</v>
      </c>
      <c r="L3" s="89">
        <v>43465</v>
      </c>
      <c r="M3" s="89">
        <v>43100</v>
      </c>
      <c r="N3" s="92">
        <v>42735</v>
      </c>
    </row>
    <row r="4" spans="1:14" x14ac:dyDescent="0.2">
      <c r="A4" s="14"/>
      <c r="B4" s="18"/>
      <c r="C4" s="49" t="s">
        <v>87</v>
      </c>
      <c r="D4" s="19">
        <f>16/360</f>
        <v>4.4444444444444446E-2</v>
      </c>
      <c r="E4" s="14"/>
      <c r="F4" s="14"/>
      <c r="G4" s="14"/>
      <c r="H4" s="14"/>
      <c r="I4" s="14"/>
      <c r="J4" s="14"/>
      <c r="K4" s="14"/>
      <c r="L4" s="15"/>
      <c r="M4" s="14"/>
    </row>
    <row r="5" spans="1:14" ht="18" customHeight="1" x14ac:dyDescent="0.2">
      <c r="A5" s="20" t="s">
        <v>0</v>
      </c>
      <c r="B5" s="21"/>
      <c r="C5" s="21"/>
      <c r="D5" s="76" t="s">
        <v>79</v>
      </c>
      <c r="E5" s="76" t="s">
        <v>82</v>
      </c>
      <c r="F5" s="77" t="s">
        <v>2</v>
      </c>
      <c r="G5" s="76" t="s">
        <v>58</v>
      </c>
      <c r="H5" s="77" t="s">
        <v>54</v>
      </c>
      <c r="I5" s="77" t="s">
        <v>1</v>
      </c>
      <c r="J5" s="77" t="s">
        <v>3</v>
      </c>
      <c r="K5" s="78" t="s">
        <v>4</v>
      </c>
      <c r="L5" s="78" t="s">
        <v>5</v>
      </c>
      <c r="M5" s="76" t="s">
        <v>6</v>
      </c>
      <c r="N5" s="76" t="s">
        <v>7</v>
      </c>
    </row>
    <row r="6" spans="1:14" x14ac:dyDescent="0.2">
      <c r="A6" s="14"/>
      <c r="B6" s="14"/>
      <c r="C6" s="14"/>
      <c r="D6" s="14"/>
      <c r="E6" s="14"/>
      <c r="F6" s="22"/>
      <c r="G6" s="14"/>
      <c r="H6" s="23"/>
      <c r="I6" s="23"/>
      <c r="J6" s="23"/>
      <c r="K6" s="23"/>
      <c r="L6" s="24"/>
      <c r="M6" s="14"/>
      <c r="N6" s="23"/>
    </row>
    <row r="7" spans="1:14" x14ac:dyDescent="0.2">
      <c r="A7" s="14"/>
      <c r="B7" s="13" t="s">
        <v>8</v>
      </c>
      <c r="C7" s="14"/>
      <c r="D7" s="14"/>
      <c r="E7" s="14"/>
      <c r="F7" s="22"/>
      <c r="G7" s="14"/>
      <c r="H7" s="23"/>
      <c r="I7" s="23"/>
      <c r="J7" s="23"/>
      <c r="K7" s="23"/>
      <c r="L7" s="24"/>
      <c r="M7" s="14"/>
      <c r="N7" s="23"/>
    </row>
    <row r="8" spans="1:14" ht="12.75" customHeight="1" x14ac:dyDescent="0.2">
      <c r="A8" s="14"/>
      <c r="B8" s="14"/>
      <c r="C8" s="14" t="s">
        <v>51</v>
      </c>
      <c r="D8" s="25">
        <f>'Trans 2024'!D14</f>
        <v>20076</v>
      </c>
      <c r="E8" s="25">
        <v>30000</v>
      </c>
      <c r="F8" s="26">
        <f>D8/E8</f>
        <v>0.66920000000000002</v>
      </c>
      <c r="G8" s="25">
        <v>32394</v>
      </c>
      <c r="H8" s="25">
        <v>29129</v>
      </c>
      <c r="I8" s="25">
        <v>29779</v>
      </c>
      <c r="J8" s="27">
        <v>17658</v>
      </c>
      <c r="K8" s="27">
        <v>32979</v>
      </c>
      <c r="L8" s="27">
        <v>25119</v>
      </c>
      <c r="M8" s="28">
        <v>23517</v>
      </c>
      <c r="N8" s="28">
        <v>27345</v>
      </c>
    </row>
    <row r="9" spans="1:14" ht="12.75" customHeight="1" x14ac:dyDescent="0.2">
      <c r="A9" s="14"/>
      <c r="B9" s="14"/>
      <c r="C9" s="14" t="s">
        <v>9</v>
      </c>
      <c r="D9" s="79">
        <f>'Trans 2024'!E14</f>
        <v>7000</v>
      </c>
      <c r="E9" s="79">
        <v>10000</v>
      </c>
      <c r="F9" s="26">
        <f>D9/E9</f>
        <v>0.7</v>
      </c>
      <c r="G9" s="79">
        <v>13153</v>
      </c>
      <c r="H9" s="79">
        <v>11301</v>
      </c>
      <c r="I9" s="80">
        <v>11575</v>
      </c>
      <c r="J9" s="80">
        <v>7175</v>
      </c>
      <c r="K9" s="80">
        <v>11670</v>
      </c>
      <c r="L9" s="80">
        <v>13400</v>
      </c>
      <c r="M9" s="81">
        <v>9200</v>
      </c>
      <c r="N9" s="81">
        <v>10000</v>
      </c>
    </row>
    <row r="10" spans="1:14" ht="12.75" customHeight="1" x14ac:dyDescent="0.2">
      <c r="A10" s="14"/>
      <c r="B10" s="14"/>
      <c r="C10" s="29" t="s">
        <v>10</v>
      </c>
      <c r="D10" s="30">
        <f>SUM(D8:D9)</f>
        <v>27076</v>
      </c>
      <c r="E10" s="30">
        <f>SUM(E8:E9)</f>
        <v>40000</v>
      </c>
      <c r="F10" s="26">
        <f>D10/E10</f>
        <v>0.67689999999999995</v>
      </c>
      <c r="G10" s="30">
        <f>SUM(G8:G9)</f>
        <v>45547</v>
      </c>
      <c r="H10" s="30">
        <v>40430</v>
      </c>
      <c r="I10" s="30">
        <f>SUM(I8:I9)</f>
        <v>41354</v>
      </c>
      <c r="J10" s="27">
        <v>24833</v>
      </c>
      <c r="K10" s="27">
        <f>SUM(K8:K9)</f>
        <v>44649</v>
      </c>
      <c r="L10" s="27">
        <f>SUM(L8:L9)</f>
        <v>38519</v>
      </c>
      <c r="M10" s="31">
        <v>32717</v>
      </c>
      <c r="N10" s="31">
        <v>37345</v>
      </c>
    </row>
    <row r="11" spans="1:14" ht="12.75" customHeight="1" x14ac:dyDescent="0.2">
      <c r="A11" s="14"/>
      <c r="B11" s="13"/>
      <c r="C11" s="14"/>
      <c r="D11" s="25"/>
      <c r="E11" s="31"/>
      <c r="F11" s="22"/>
      <c r="G11" s="25"/>
      <c r="H11" s="31"/>
      <c r="I11" s="28"/>
      <c r="J11" s="28"/>
      <c r="K11" s="28"/>
      <c r="L11" s="28"/>
      <c r="M11" s="28"/>
      <c r="N11" s="28"/>
    </row>
    <row r="12" spans="1:14" ht="12.75" customHeight="1" x14ac:dyDescent="0.2">
      <c r="A12" s="14"/>
      <c r="B12" s="13" t="s">
        <v>52</v>
      </c>
      <c r="C12" s="14"/>
      <c r="D12" s="25">
        <f>'Trans 2024'!F14</f>
        <v>1451</v>
      </c>
      <c r="E12" s="30">
        <v>3000</v>
      </c>
      <c r="F12" s="26">
        <f>D12/E12</f>
        <v>0.48366666666666669</v>
      </c>
      <c r="G12" s="25">
        <v>3211</v>
      </c>
      <c r="H12" s="30">
        <v>2136</v>
      </c>
      <c r="I12" s="27">
        <v>4223.2</v>
      </c>
      <c r="J12" s="27">
        <v>2316</v>
      </c>
      <c r="K12" s="27">
        <v>3346</v>
      </c>
      <c r="L12" s="27">
        <v>1754</v>
      </c>
      <c r="M12" s="28">
        <v>3967</v>
      </c>
      <c r="N12" s="28">
        <v>3061</v>
      </c>
    </row>
    <row r="13" spans="1:14" ht="12.75" customHeight="1" x14ac:dyDescent="0.2">
      <c r="A13" s="14"/>
      <c r="B13" s="13" t="s">
        <v>78</v>
      </c>
      <c r="C13" s="14"/>
      <c r="D13" s="25">
        <f>'Trans 2024'!G14</f>
        <v>0.44</v>
      </c>
      <c r="E13" s="30">
        <v>2</v>
      </c>
      <c r="F13" s="26">
        <f>D13/E13</f>
        <v>0.22</v>
      </c>
      <c r="G13" s="25"/>
      <c r="H13" s="30"/>
      <c r="I13" s="27"/>
      <c r="J13" s="27"/>
      <c r="K13" s="27"/>
      <c r="L13" s="27"/>
      <c r="M13" s="28"/>
      <c r="N13" s="28"/>
    </row>
    <row r="14" spans="1:14" ht="12.75" customHeight="1" x14ac:dyDescent="0.2">
      <c r="A14" s="14"/>
      <c r="B14" s="14"/>
      <c r="C14" s="14"/>
      <c r="D14" s="30"/>
      <c r="E14" s="30"/>
      <c r="F14" s="22"/>
      <c r="G14" s="30"/>
      <c r="H14" s="30"/>
      <c r="I14" s="28"/>
      <c r="J14" s="28"/>
      <c r="K14" s="28"/>
      <c r="L14" s="28"/>
      <c r="M14" s="31"/>
      <c r="N14" s="31"/>
    </row>
    <row r="15" spans="1:14" ht="12.75" customHeight="1" thickBot="1" x14ac:dyDescent="0.25">
      <c r="A15" s="14"/>
      <c r="B15" s="14"/>
      <c r="C15" s="29" t="s">
        <v>11</v>
      </c>
      <c r="D15" s="82">
        <f>D10+D12+D13</f>
        <v>28527.439999999999</v>
      </c>
      <c r="E15" s="82">
        <f>E10+E12</f>
        <v>43000</v>
      </c>
      <c r="F15" s="26">
        <f>D15/E15</f>
        <v>0.66342883720930235</v>
      </c>
      <c r="G15" s="82">
        <f>G10+G12+G13</f>
        <v>48758</v>
      </c>
      <c r="H15" s="82">
        <v>42566</v>
      </c>
      <c r="I15" s="82">
        <f t="shared" ref="I15" si="0">I10+I12</f>
        <v>45577.2</v>
      </c>
      <c r="J15" s="82">
        <f t="shared" ref="J15:N15" si="1">J10+J12</f>
        <v>27149</v>
      </c>
      <c r="K15" s="82">
        <f t="shared" si="1"/>
        <v>47995</v>
      </c>
      <c r="L15" s="82">
        <f t="shared" si="1"/>
        <v>40273</v>
      </c>
      <c r="M15" s="82">
        <f t="shared" si="1"/>
        <v>36684</v>
      </c>
      <c r="N15" s="82">
        <f t="shared" si="1"/>
        <v>40406</v>
      </c>
    </row>
    <row r="16" spans="1:14" ht="18" customHeight="1" thickTop="1" x14ac:dyDescent="0.2">
      <c r="A16" s="13" t="s">
        <v>12</v>
      </c>
      <c r="B16" s="14"/>
      <c r="C16" s="14"/>
      <c r="D16" s="25"/>
      <c r="E16" s="31"/>
      <c r="F16" s="22"/>
      <c r="G16" s="25"/>
      <c r="H16" s="28"/>
      <c r="I16" s="28"/>
      <c r="J16" s="28"/>
      <c r="K16" s="28"/>
      <c r="L16" s="28"/>
      <c r="M16" s="28"/>
      <c r="N16" s="28"/>
    </row>
    <row r="18" spans="1:14" ht="12.75" customHeight="1" x14ac:dyDescent="0.2">
      <c r="A18" s="14"/>
      <c r="B18" s="13" t="s">
        <v>14</v>
      </c>
      <c r="C18" s="14"/>
      <c r="D18" s="25">
        <f>'Trans 2024'!I14</f>
        <v>0</v>
      </c>
      <c r="E18" s="30">
        <v>5000</v>
      </c>
      <c r="F18" s="26">
        <f>D18/E18</f>
        <v>0</v>
      </c>
      <c r="G18" s="25">
        <v>2971.5</v>
      </c>
      <c r="H18" s="27">
        <v>59</v>
      </c>
      <c r="I18" s="27">
        <v>2117.23</v>
      </c>
      <c r="J18" s="27">
        <v>2126.1799999999998</v>
      </c>
      <c r="K18" s="27">
        <v>3526</v>
      </c>
      <c r="L18" s="27">
        <v>1811</v>
      </c>
      <c r="M18" s="28">
        <v>4766.68</v>
      </c>
      <c r="N18" s="28">
        <v>2663.47</v>
      </c>
    </row>
    <row r="19" spans="1:14" ht="12.75" customHeight="1" x14ac:dyDescent="0.2">
      <c r="A19" s="14"/>
      <c r="B19" s="13" t="s">
        <v>15</v>
      </c>
      <c r="C19" s="14"/>
      <c r="D19" s="25">
        <f>'Trans 2024'!J14</f>
        <v>1384.86</v>
      </c>
      <c r="E19" s="30">
        <v>10000</v>
      </c>
      <c r="F19" s="26">
        <f>D19/E19</f>
        <v>0.138486</v>
      </c>
      <c r="G19" s="25">
        <v>11905.41</v>
      </c>
      <c r="H19" s="27">
        <v>6295</v>
      </c>
      <c r="I19" s="27">
        <v>13305.54</v>
      </c>
      <c r="J19" s="27">
        <v>8854.34</v>
      </c>
      <c r="K19" s="27">
        <v>12456</v>
      </c>
      <c r="L19" s="27">
        <v>7519</v>
      </c>
      <c r="M19" s="28">
        <v>7349.1</v>
      </c>
      <c r="N19" s="28">
        <v>7297.13</v>
      </c>
    </row>
    <row r="20" spans="1:14" ht="12.75" customHeight="1" x14ac:dyDescent="0.2">
      <c r="A20" s="14"/>
      <c r="B20" s="13" t="s">
        <v>89</v>
      </c>
      <c r="C20" s="14"/>
      <c r="D20" s="25"/>
      <c r="E20" s="30"/>
      <c r="F20" s="26"/>
      <c r="G20" s="25"/>
      <c r="H20" s="27"/>
      <c r="I20" s="27"/>
      <c r="J20" s="27"/>
      <c r="K20" s="27"/>
      <c r="L20" s="27"/>
      <c r="M20" s="28"/>
      <c r="N20" s="28"/>
    </row>
    <row r="21" spans="1:14" ht="12.75" customHeight="1" x14ac:dyDescent="0.2">
      <c r="A21" s="14"/>
      <c r="B21" s="13"/>
      <c r="C21" s="14" t="s">
        <v>116</v>
      </c>
      <c r="D21" s="25">
        <f>'Trans 2024'!K14</f>
        <v>5881.6</v>
      </c>
      <c r="E21" s="30">
        <v>5000</v>
      </c>
      <c r="F21" s="26"/>
      <c r="G21" s="25"/>
      <c r="H21" s="27"/>
      <c r="I21" s="27"/>
      <c r="J21" s="27"/>
      <c r="K21" s="27"/>
      <c r="L21" s="27"/>
      <c r="M21" s="28"/>
      <c r="N21" s="28"/>
    </row>
    <row r="22" spans="1:14" ht="12.75" customHeight="1" x14ac:dyDescent="0.2">
      <c r="A22" s="14"/>
      <c r="C22" s="14" t="s">
        <v>13</v>
      </c>
      <c r="D22" s="25">
        <f>'Trans 2024'!L14</f>
        <v>0</v>
      </c>
      <c r="E22" s="30">
        <v>8500</v>
      </c>
      <c r="F22" s="26">
        <f>D22/E22</f>
        <v>0</v>
      </c>
      <c r="G22" s="25">
        <v>12592.5</v>
      </c>
      <c r="H22" s="27">
        <v>2475</v>
      </c>
      <c r="I22" s="27">
        <v>17019</v>
      </c>
      <c r="J22" s="27">
        <v>8344.6</v>
      </c>
      <c r="K22" s="27">
        <v>10000</v>
      </c>
      <c r="L22" s="27">
        <v>0</v>
      </c>
      <c r="M22" s="28">
        <v>10042.450000000001</v>
      </c>
      <c r="N22" s="28">
        <v>0</v>
      </c>
    </row>
    <row r="23" spans="1:14" ht="12.75" customHeight="1" x14ac:dyDescent="0.2">
      <c r="A23" s="14"/>
      <c r="B23" s="13"/>
      <c r="C23" s="14" t="s">
        <v>91</v>
      </c>
      <c r="D23" s="25">
        <f>'Trans 2024'!M14</f>
        <v>130</v>
      </c>
      <c r="E23" s="30"/>
      <c r="F23" s="26"/>
      <c r="G23" s="25"/>
      <c r="H23" s="27"/>
      <c r="I23" s="27"/>
      <c r="J23" s="27"/>
      <c r="K23" s="27"/>
      <c r="L23" s="27"/>
      <c r="M23" s="28"/>
      <c r="N23" s="28"/>
    </row>
    <row r="24" spans="1:14" ht="12.75" customHeight="1" x14ac:dyDescent="0.2">
      <c r="A24" s="14"/>
      <c r="B24" s="13" t="s">
        <v>16</v>
      </c>
      <c r="C24" s="14"/>
      <c r="D24" s="25"/>
      <c r="E24" s="30"/>
      <c r="F24" s="26"/>
      <c r="G24" s="25"/>
      <c r="H24" s="27"/>
      <c r="I24" s="27"/>
      <c r="J24" s="27"/>
      <c r="K24" s="27"/>
      <c r="L24" s="27"/>
      <c r="M24" s="28"/>
      <c r="N24" s="28"/>
    </row>
    <row r="25" spans="1:14" ht="12.75" customHeight="1" x14ac:dyDescent="0.2">
      <c r="A25" s="14"/>
      <c r="B25" s="14"/>
      <c r="C25" s="14" t="s">
        <v>94</v>
      </c>
      <c r="D25" s="25">
        <f>'Trans 2024'!N14</f>
        <v>978</v>
      </c>
      <c r="E25" s="30">
        <v>1500</v>
      </c>
      <c r="F25" s="26">
        <f>D25/E25</f>
        <v>0.65200000000000002</v>
      </c>
      <c r="G25" s="25">
        <v>5144.38</v>
      </c>
      <c r="H25" s="27">
        <v>4719</v>
      </c>
      <c r="I25" s="27">
        <v>5039</v>
      </c>
      <c r="J25" s="27">
        <v>3604.25</v>
      </c>
      <c r="K25" s="27">
        <v>3884</v>
      </c>
      <c r="L25" s="27">
        <v>3408</v>
      </c>
      <c r="M25" s="28">
        <v>1764.75</v>
      </c>
      <c r="N25" s="28">
        <v>1862.25</v>
      </c>
    </row>
    <row r="26" spans="1:14" ht="12.75" customHeight="1" x14ac:dyDescent="0.2">
      <c r="A26" s="14"/>
      <c r="B26" s="14"/>
      <c r="C26" s="14" t="s">
        <v>17</v>
      </c>
      <c r="D26" s="25">
        <f>'Trans 2024'!O14</f>
        <v>0</v>
      </c>
      <c r="E26" s="30">
        <v>1900</v>
      </c>
      <c r="F26" s="26">
        <f>D26/E26</f>
        <v>0</v>
      </c>
      <c r="G26" s="25">
        <v>1879</v>
      </c>
      <c r="H26" s="27">
        <v>1384</v>
      </c>
      <c r="I26" s="27">
        <v>306</v>
      </c>
      <c r="J26" s="27">
        <v>153</v>
      </c>
      <c r="K26" s="27">
        <v>0</v>
      </c>
      <c r="L26" s="27">
        <v>153</v>
      </c>
      <c r="M26" s="28">
        <v>306</v>
      </c>
      <c r="N26" s="28">
        <v>148</v>
      </c>
    </row>
    <row r="27" spans="1:14" ht="12.75" customHeight="1" x14ac:dyDescent="0.2">
      <c r="A27" s="14"/>
      <c r="B27" s="14"/>
      <c r="C27" s="14" t="s">
        <v>80</v>
      </c>
      <c r="D27" s="25">
        <f>'Trans 2024'!P14</f>
        <v>0</v>
      </c>
      <c r="E27" s="30">
        <v>1000</v>
      </c>
      <c r="F27" s="26">
        <f>D27/E27</f>
        <v>0</v>
      </c>
      <c r="G27" s="25">
        <v>773.56</v>
      </c>
      <c r="H27" s="27">
        <v>558</v>
      </c>
      <c r="I27" s="27">
        <v>358.21</v>
      </c>
      <c r="J27" s="27">
        <v>0</v>
      </c>
      <c r="K27" s="27">
        <v>744</v>
      </c>
      <c r="L27" s="34" t="s">
        <v>19</v>
      </c>
      <c r="M27" s="34" t="s">
        <v>19</v>
      </c>
      <c r="N27" s="34" t="s">
        <v>19</v>
      </c>
    </row>
    <row r="28" spans="1:14" ht="12.75" customHeight="1" x14ac:dyDescent="0.2">
      <c r="A28" s="14"/>
      <c r="B28" s="14"/>
      <c r="C28" s="14" t="s">
        <v>20</v>
      </c>
      <c r="D28" s="79">
        <f>'Trans 2024'!Q14</f>
        <v>77.88000000000001</v>
      </c>
      <c r="E28" s="83">
        <v>250</v>
      </c>
      <c r="F28" s="26">
        <f>D28/E28</f>
        <v>0.31152000000000002</v>
      </c>
      <c r="G28" s="79">
        <v>252.01999999999998</v>
      </c>
      <c r="H28" s="80">
        <v>251</v>
      </c>
      <c r="I28" s="80">
        <v>162.28999999999996</v>
      </c>
      <c r="J28" s="80">
        <v>100.94999999999999</v>
      </c>
      <c r="K28" s="80">
        <v>115</v>
      </c>
      <c r="L28" s="80">
        <v>92</v>
      </c>
      <c r="M28" s="81">
        <v>212.45</v>
      </c>
      <c r="N28" s="81">
        <v>257.74</v>
      </c>
    </row>
    <row r="29" spans="1:14" ht="12.75" customHeight="1" x14ac:dyDescent="0.2">
      <c r="A29" s="14"/>
      <c r="B29" s="14"/>
      <c r="C29" s="29" t="s">
        <v>21</v>
      </c>
      <c r="D29" s="30">
        <f>SUM(D25:D28)</f>
        <v>1055.8800000000001</v>
      </c>
      <c r="E29" s="30">
        <f>SUM(E25:E28)</f>
        <v>4650</v>
      </c>
      <c r="F29" s="26">
        <f>D29/E29</f>
        <v>0.2270709677419355</v>
      </c>
      <c r="G29" s="30">
        <f>SUM(G25:G28)</f>
        <v>8048.9600000000009</v>
      </c>
      <c r="H29" s="27">
        <v>6912</v>
      </c>
      <c r="I29" s="30">
        <f>SUM(I25:I28)</f>
        <v>5865.5</v>
      </c>
      <c r="J29" s="27">
        <v>3858.2</v>
      </c>
      <c r="K29" s="30">
        <f>SUM(K25:K28)</f>
        <v>4743</v>
      </c>
      <c r="L29" s="30">
        <f>SUM(L25:L28)</f>
        <v>3653</v>
      </c>
      <c r="M29" s="31">
        <v>2283.1999999999998</v>
      </c>
      <c r="N29" s="31">
        <v>2267.9899999999998</v>
      </c>
    </row>
    <row r="30" spans="1:14" ht="12.75" customHeight="1" x14ac:dyDescent="0.2">
      <c r="A30" s="14"/>
      <c r="B30" s="14"/>
      <c r="C30" s="32"/>
      <c r="D30" s="30"/>
      <c r="E30" s="30"/>
      <c r="F30" s="26"/>
      <c r="G30" s="30"/>
      <c r="H30" s="27"/>
      <c r="I30" s="27"/>
      <c r="J30" s="27"/>
      <c r="K30" s="27"/>
      <c r="L30" s="27"/>
      <c r="M30" s="30"/>
      <c r="N30" s="31"/>
    </row>
    <row r="31" spans="1:14" ht="12.75" customHeight="1" thickBot="1" x14ac:dyDescent="0.25">
      <c r="A31" s="14"/>
      <c r="B31" s="14"/>
      <c r="C31" s="29" t="s">
        <v>22</v>
      </c>
      <c r="D31" s="82">
        <f>SUM(D18:D28)</f>
        <v>8452.3399999999983</v>
      </c>
      <c r="E31" s="82">
        <f>SUM(E18:E28)</f>
        <v>33150</v>
      </c>
      <c r="F31" s="91">
        <f>D31/E31</f>
        <v>0.25497254901960781</v>
      </c>
      <c r="G31" s="82">
        <f>SUM(G18:G28)</f>
        <v>35518.369999999995</v>
      </c>
      <c r="H31" s="84">
        <v>15741</v>
      </c>
      <c r="I31" s="82">
        <f>SUM(I18:I28)</f>
        <v>38307.270000000004</v>
      </c>
      <c r="J31" s="82">
        <f>SUM(J18:J28)</f>
        <v>23183.320000000003</v>
      </c>
      <c r="K31" s="82">
        <f>SUM(K18:K28)</f>
        <v>30725</v>
      </c>
      <c r="L31" s="82">
        <f>SUM(L18:L28)</f>
        <v>12983</v>
      </c>
      <c r="M31" s="82">
        <f>SUM(M18:M28)</f>
        <v>24441.430000000004</v>
      </c>
      <c r="N31" s="85">
        <v>12228.59</v>
      </c>
    </row>
    <row r="32" spans="1:14" ht="12.75" customHeight="1" thickTop="1" x14ac:dyDescent="0.2">
      <c r="A32" s="13"/>
      <c r="B32" s="13"/>
      <c r="C32" s="14"/>
      <c r="D32" s="25"/>
      <c r="E32" s="31"/>
      <c r="F32" s="22"/>
      <c r="G32" s="25"/>
      <c r="H32" s="28"/>
      <c r="I32" s="28"/>
      <c r="J32" s="28"/>
      <c r="K32" s="28"/>
      <c r="L32" s="28"/>
      <c r="M32" s="25"/>
      <c r="N32" s="28"/>
    </row>
    <row r="33" spans="1:14" ht="12.75" customHeight="1" x14ac:dyDescent="0.2">
      <c r="A33" s="13" t="s">
        <v>23</v>
      </c>
      <c r="B33" s="13"/>
      <c r="C33" s="14"/>
      <c r="D33" s="36">
        <f>D15-D31</f>
        <v>20075.099999999999</v>
      </c>
      <c r="E33" s="28">
        <f>E15-E31</f>
        <v>9850</v>
      </c>
      <c r="F33" s="26"/>
      <c r="G33" s="36">
        <f>G15-G31</f>
        <v>13239.630000000005</v>
      </c>
      <c r="H33" s="37" t="s">
        <v>59</v>
      </c>
      <c r="I33" s="27">
        <f>I15-I31</f>
        <v>7269.929999999993</v>
      </c>
      <c r="J33" s="27">
        <v>3965.6799999999967</v>
      </c>
      <c r="K33" s="28">
        <f>K15-K31</f>
        <v>17270</v>
      </c>
      <c r="L33" s="28">
        <f>L15-L31</f>
        <v>27290</v>
      </c>
      <c r="M33" s="28">
        <f>M15-M31</f>
        <v>12242.569999999996</v>
      </c>
      <c r="N33" s="28">
        <v>28654.65</v>
      </c>
    </row>
    <row r="34" spans="1:14" ht="12.75" customHeight="1" x14ac:dyDescent="0.2">
      <c r="A34" s="14" t="s">
        <v>24</v>
      </c>
      <c r="B34" s="13"/>
      <c r="C34" s="14"/>
      <c r="D34" s="36">
        <f>E53</f>
        <v>192.2599999999984</v>
      </c>
      <c r="E34" s="28">
        <v>4000</v>
      </c>
      <c r="F34" s="26">
        <f>D34/E34</f>
        <v>4.8064999999999601E-2</v>
      </c>
      <c r="G34" s="36">
        <v>5426.28</v>
      </c>
      <c r="H34" s="27">
        <v>379</v>
      </c>
      <c r="I34" s="27">
        <v>3467</v>
      </c>
      <c r="J34" s="27">
        <v>4234.3000000000011</v>
      </c>
      <c r="K34" s="27">
        <v>3274</v>
      </c>
      <c r="L34" s="28"/>
      <c r="M34" s="28"/>
      <c r="N34" s="28"/>
    </row>
    <row r="35" spans="1:14" ht="12.75" customHeight="1" x14ac:dyDescent="0.2">
      <c r="A35" s="14" t="s">
        <v>25</v>
      </c>
      <c r="B35" s="13"/>
      <c r="C35" s="38"/>
      <c r="D35" s="88">
        <f>D53</f>
        <v>245807.56</v>
      </c>
      <c r="E35" s="39"/>
      <c r="F35" s="40"/>
      <c r="G35" s="88">
        <v>227141</v>
      </c>
      <c r="H35" s="39"/>
      <c r="I35" s="39"/>
      <c r="J35" s="39"/>
      <c r="K35" s="41"/>
      <c r="L35" s="41"/>
      <c r="M35" s="41"/>
      <c r="N35" s="28"/>
    </row>
    <row r="36" spans="1:14" ht="12.75" customHeight="1" x14ac:dyDescent="0.2">
      <c r="A36" s="14"/>
      <c r="B36" s="13"/>
      <c r="C36" s="38"/>
      <c r="D36" s="36"/>
      <c r="E36" s="41"/>
      <c r="F36" s="42"/>
      <c r="G36" s="36"/>
      <c r="H36" s="41"/>
      <c r="I36" s="41"/>
      <c r="J36" s="41"/>
      <c r="K36" s="41"/>
      <c r="L36" s="41"/>
      <c r="M36" s="41"/>
      <c r="N36" s="28"/>
    </row>
    <row r="37" spans="1:14" ht="12.75" customHeight="1" x14ac:dyDescent="0.2">
      <c r="A37" s="13"/>
      <c r="B37" s="13"/>
      <c r="C37" s="29" t="s">
        <v>26</v>
      </c>
      <c r="D37" s="43">
        <f>SUM(D33:D36)</f>
        <v>266074.92</v>
      </c>
      <c r="E37" s="44"/>
      <c r="F37" s="45"/>
      <c r="G37" s="43">
        <f>SUM(G33:G35)</f>
        <v>245806.91</v>
      </c>
      <c r="H37" s="44"/>
      <c r="I37" s="43"/>
      <c r="J37" s="43"/>
      <c r="K37" s="44"/>
      <c r="L37" s="44"/>
      <c r="M37" s="44"/>
      <c r="N37" s="44"/>
    </row>
    <row r="38" spans="1:14" ht="12.75" customHeight="1" x14ac:dyDescent="0.2">
      <c r="A38" s="13"/>
      <c r="B38" s="13"/>
      <c r="C38" s="38"/>
      <c r="D38" s="43"/>
      <c r="E38" s="44"/>
      <c r="F38" s="42"/>
      <c r="G38" s="43"/>
      <c r="H38" s="41"/>
      <c r="I38" s="41"/>
      <c r="J38" s="41"/>
      <c r="K38" s="41"/>
      <c r="L38" s="41"/>
      <c r="M38" s="41"/>
      <c r="N38" s="28"/>
    </row>
    <row r="39" spans="1:14" ht="12.75" customHeight="1" x14ac:dyDescent="0.2">
      <c r="A39" s="13" t="s">
        <v>27</v>
      </c>
      <c r="B39" s="13"/>
      <c r="C39" s="38"/>
      <c r="D39" s="43"/>
      <c r="E39" s="44"/>
      <c r="F39" s="41"/>
      <c r="G39" s="41"/>
      <c r="H39" s="41"/>
      <c r="I39" s="41"/>
      <c r="J39" s="41"/>
      <c r="K39" s="41"/>
      <c r="L39" s="41"/>
      <c r="M39" s="41"/>
      <c r="N39" s="28"/>
    </row>
    <row r="40" spans="1:14" ht="12.75" customHeight="1" x14ac:dyDescent="0.2">
      <c r="A40" s="13"/>
      <c r="B40" s="35"/>
      <c r="C40" s="41"/>
      <c r="D40" s="43"/>
      <c r="E40" s="44"/>
      <c r="F40" s="41"/>
      <c r="G40" s="41"/>
      <c r="H40" s="41"/>
      <c r="I40" s="41"/>
      <c r="J40" s="41"/>
      <c r="K40" s="38"/>
      <c r="L40" s="46"/>
      <c r="M40" s="38"/>
      <c r="N40" s="23"/>
    </row>
    <row r="41" spans="1:14" ht="12.75" customHeight="1" x14ac:dyDescent="0.35">
      <c r="A41" s="13"/>
      <c r="B41" s="35"/>
      <c r="C41" s="41"/>
      <c r="D41" s="94" t="s">
        <v>29</v>
      </c>
      <c r="E41" s="95" t="s">
        <v>30</v>
      </c>
      <c r="F41" s="94" t="s">
        <v>28</v>
      </c>
      <c r="G41" s="96" t="s">
        <v>103</v>
      </c>
      <c r="H41" s="96" t="s">
        <v>104</v>
      </c>
      <c r="I41" s="47"/>
      <c r="J41" s="47"/>
      <c r="K41" s="32"/>
      <c r="L41" s="15"/>
      <c r="M41" s="38"/>
      <c r="N41" s="23"/>
    </row>
    <row r="42" spans="1:14" ht="12.75" customHeight="1" x14ac:dyDescent="0.2">
      <c r="A42" s="13"/>
      <c r="B42" s="35"/>
      <c r="C42" s="39" t="s">
        <v>31</v>
      </c>
      <c r="D42" s="39">
        <f>'Trans 2024'!A17</f>
        <v>11582.15</v>
      </c>
      <c r="E42" s="39" t="s">
        <v>81</v>
      </c>
      <c r="F42" s="30">
        <f>'Trans 2024'!E17</f>
        <v>31657.250000000004</v>
      </c>
      <c r="I42" s="39"/>
      <c r="J42" s="39"/>
      <c r="K42" s="32"/>
      <c r="L42" s="48"/>
      <c r="M42" s="49"/>
      <c r="N42" s="23"/>
    </row>
    <row r="43" spans="1:14" ht="12.75" customHeight="1" x14ac:dyDescent="0.2">
      <c r="A43" s="13"/>
      <c r="B43" s="35"/>
      <c r="C43" s="39" t="s">
        <v>32</v>
      </c>
      <c r="D43" s="30">
        <v>20</v>
      </c>
      <c r="E43" s="39" t="s">
        <v>83</v>
      </c>
      <c r="F43" s="30">
        <v>20</v>
      </c>
      <c r="I43" s="47"/>
      <c r="J43" s="47"/>
      <c r="K43" s="32"/>
      <c r="L43" s="48"/>
      <c r="M43" s="49"/>
      <c r="N43" s="23"/>
    </row>
    <row r="44" spans="1:14" ht="12.75" customHeight="1" x14ac:dyDescent="0.2">
      <c r="A44" s="14"/>
      <c r="B44" s="31"/>
      <c r="C44" s="39" t="s">
        <v>67</v>
      </c>
      <c r="D44" s="30">
        <v>3441.43</v>
      </c>
      <c r="E44" s="39">
        <f>F44-D44</f>
        <v>8.5900000000001455</v>
      </c>
      <c r="F44" s="30">
        <v>3450.02</v>
      </c>
      <c r="I44" s="39"/>
      <c r="J44" s="39"/>
      <c r="K44" s="50"/>
      <c r="L44" s="19"/>
      <c r="M44" s="51"/>
      <c r="N44" s="23"/>
    </row>
    <row r="45" spans="1:14" ht="12.75" customHeight="1" x14ac:dyDescent="0.2">
      <c r="A45" s="14"/>
      <c r="B45" s="31"/>
      <c r="C45" s="39" t="s">
        <v>105</v>
      </c>
      <c r="D45" s="39">
        <v>70000</v>
      </c>
      <c r="E45" s="39" t="s">
        <v>55</v>
      </c>
      <c r="F45" s="39">
        <v>70000</v>
      </c>
      <c r="G45" s="2">
        <v>45412</v>
      </c>
      <c r="H45" s="73">
        <v>0.05</v>
      </c>
      <c r="I45" s="52" t="s">
        <v>68</v>
      </c>
      <c r="J45" s="39"/>
      <c r="K45" s="50"/>
      <c r="L45" s="19"/>
      <c r="M45" s="51"/>
      <c r="N45" s="23"/>
    </row>
    <row r="46" spans="1:14" ht="12.75" customHeight="1" x14ac:dyDescent="0.2">
      <c r="A46" s="14"/>
      <c r="B46" s="31"/>
      <c r="C46" s="39" t="s">
        <v>106</v>
      </c>
      <c r="D46" s="53">
        <f>15284.7+5000</f>
        <v>20284.7</v>
      </c>
      <c r="E46" s="39" t="s">
        <v>55</v>
      </c>
      <c r="F46" s="53">
        <f>15284.7+5000</f>
        <v>20284.7</v>
      </c>
      <c r="G46" s="2">
        <v>45401</v>
      </c>
      <c r="H46" s="73">
        <v>3.85E-2</v>
      </c>
      <c r="I46" s="39"/>
      <c r="J46" s="39"/>
      <c r="K46" s="50"/>
      <c r="L46" s="19"/>
      <c r="M46" s="51"/>
      <c r="N46" s="23"/>
    </row>
    <row r="47" spans="1:14" ht="12.75" customHeight="1" x14ac:dyDescent="0.2">
      <c r="A47" s="14"/>
      <c r="B47" s="31"/>
      <c r="C47" s="39" t="s">
        <v>107</v>
      </c>
      <c r="D47" s="39">
        <v>30000</v>
      </c>
      <c r="E47" s="39" t="s">
        <v>55</v>
      </c>
      <c r="F47" s="39">
        <v>30000</v>
      </c>
      <c r="G47" s="2">
        <v>45799</v>
      </c>
      <c r="H47" s="73">
        <v>3.5499999999999997E-2</v>
      </c>
      <c r="I47" s="39"/>
      <c r="J47" s="39"/>
      <c r="K47" s="50"/>
      <c r="L47" s="19"/>
      <c r="M47" s="51"/>
      <c r="N47" s="23"/>
    </row>
    <row r="48" spans="1:14" ht="12.75" customHeight="1" x14ac:dyDescent="0.2">
      <c r="A48" s="14"/>
      <c r="B48" s="1"/>
      <c r="C48" s="39" t="s">
        <v>108</v>
      </c>
      <c r="D48" s="39">
        <v>30000</v>
      </c>
      <c r="E48" s="39" t="s">
        <v>55</v>
      </c>
      <c r="F48" s="39">
        <v>30000</v>
      </c>
      <c r="G48" s="2">
        <v>45687</v>
      </c>
      <c r="H48" s="73">
        <v>3.5000000000000003E-2</v>
      </c>
      <c r="I48" s="39"/>
      <c r="J48" s="39"/>
      <c r="K48" s="50"/>
      <c r="L48" s="19"/>
      <c r="M48" s="51"/>
      <c r="N48" s="23"/>
    </row>
    <row r="49" spans="1:14" ht="12.75" customHeight="1" x14ac:dyDescent="0.2">
      <c r="A49" s="14"/>
      <c r="B49" s="31"/>
      <c r="C49" s="39" t="s">
        <v>109</v>
      </c>
      <c r="D49" s="39">
        <v>60000</v>
      </c>
      <c r="E49" s="39" t="s">
        <v>55</v>
      </c>
      <c r="F49" s="39">
        <v>60000</v>
      </c>
      <c r="G49" s="2">
        <v>46052</v>
      </c>
      <c r="H49" s="73">
        <v>3.5999999999999997E-2</v>
      </c>
      <c r="I49" s="39"/>
      <c r="J49" s="39"/>
      <c r="K49" s="50"/>
      <c r="L49" s="19"/>
      <c r="M49" s="51"/>
      <c r="N49" s="23"/>
    </row>
    <row r="50" spans="1:14" ht="12.75" customHeight="1" x14ac:dyDescent="0.2">
      <c r="A50" s="14"/>
      <c r="B50" s="31"/>
      <c r="C50" s="39" t="s">
        <v>56</v>
      </c>
      <c r="D50" s="39">
        <v>5299.1</v>
      </c>
      <c r="E50" s="39">
        <f>F50-D50</f>
        <v>61.139999999999418</v>
      </c>
      <c r="F50" s="39">
        <v>5360.24</v>
      </c>
      <c r="H50" s="73"/>
      <c r="I50" s="39"/>
      <c r="J50" s="39"/>
      <c r="K50" s="50"/>
      <c r="L50" s="19"/>
      <c r="M50" s="51"/>
      <c r="N50" s="23"/>
    </row>
    <row r="51" spans="1:14" ht="12.75" customHeight="1" x14ac:dyDescent="0.2">
      <c r="A51" s="14"/>
      <c r="B51" s="31"/>
      <c r="C51" s="39" t="s">
        <v>57</v>
      </c>
      <c r="D51" s="86">
        <v>15180.18</v>
      </c>
      <c r="E51" s="39">
        <f>F51-D51</f>
        <v>122.52999999999884</v>
      </c>
      <c r="F51" s="86">
        <v>15302.71</v>
      </c>
      <c r="H51" s="73"/>
      <c r="I51" s="39"/>
      <c r="J51" s="39"/>
      <c r="K51" s="50"/>
      <c r="L51" s="19"/>
      <c r="M51" s="51"/>
      <c r="N51" s="23"/>
    </row>
    <row r="52" spans="1:14" ht="12.75" customHeight="1" x14ac:dyDescent="0.2">
      <c r="A52" s="14"/>
      <c r="B52" s="31"/>
      <c r="C52" s="39"/>
      <c r="D52" s="39"/>
      <c r="E52" s="39"/>
      <c r="F52" s="44"/>
      <c r="I52" s="39"/>
      <c r="J52" s="39"/>
      <c r="K52" s="49"/>
      <c r="L52" s="54"/>
      <c r="M52" s="49"/>
      <c r="N52" s="23"/>
    </row>
    <row r="53" spans="1:14" ht="12.75" customHeight="1" x14ac:dyDescent="0.2">
      <c r="A53" s="13"/>
      <c r="B53" s="35"/>
      <c r="C53" s="55" t="s">
        <v>33</v>
      </c>
      <c r="D53" s="35">
        <f>SUM(D42:D52)</f>
        <v>245807.56</v>
      </c>
      <c r="E53" s="35">
        <f>SUM(E42:E52)</f>
        <v>192.2599999999984</v>
      </c>
      <c r="F53" s="35">
        <f>SUM(F42:F52)</f>
        <v>266074.92</v>
      </c>
      <c r="I53" s="35"/>
      <c r="J53" s="31"/>
      <c r="K53" s="56"/>
      <c r="L53" s="15"/>
      <c r="M53" s="57"/>
      <c r="N53" s="23"/>
    </row>
    <row r="54" spans="1:14" ht="12.75" customHeight="1" x14ac:dyDescent="0.2">
      <c r="A54" s="13"/>
      <c r="B54" s="35"/>
      <c r="C54" s="55"/>
      <c r="G54" s="35"/>
      <c r="H54" s="35"/>
      <c r="I54" s="31"/>
      <c r="J54" s="31"/>
      <c r="K54" s="56"/>
      <c r="L54" s="15"/>
      <c r="M54" s="57"/>
      <c r="N54" s="23"/>
    </row>
    <row r="55" spans="1:14" ht="12.75" customHeight="1" x14ac:dyDescent="0.2">
      <c r="A55" s="50" t="s">
        <v>55</v>
      </c>
      <c r="B55" s="52" t="s">
        <v>64</v>
      </c>
      <c r="C55" s="31"/>
      <c r="D55" s="31"/>
      <c r="E55" s="31"/>
      <c r="F55" s="31"/>
      <c r="G55" s="31"/>
      <c r="H55" s="31"/>
      <c r="I55" s="31"/>
      <c r="J55" s="31"/>
      <c r="K55" s="14"/>
      <c r="L55" s="15"/>
      <c r="M55" s="14"/>
      <c r="N55" s="23"/>
    </row>
    <row r="56" spans="1:14" ht="25.5" customHeight="1" x14ac:dyDescent="0.2">
      <c r="A56" s="58" t="s">
        <v>60</v>
      </c>
      <c r="B56" s="97" t="s">
        <v>70</v>
      </c>
      <c r="C56" s="98"/>
      <c r="D56" s="98"/>
      <c r="E56" s="98"/>
      <c r="F56" s="98"/>
      <c r="G56" s="98"/>
      <c r="H56" s="98"/>
      <c r="I56" s="98"/>
      <c r="J56" s="98"/>
      <c r="K56" s="14"/>
      <c r="L56" s="15"/>
      <c r="M56" s="14"/>
      <c r="N56" s="23"/>
    </row>
    <row r="57" spans="1:14" ht="12.75" customHeight="1" x14ac:dyDescent="0.2">
      <c r="A57" s="14"/>
      <c r="B57" s="35"/>
      <c r="C57" s="39" t="s">
        <v>34</v>
      </c>
      <c r="D57" s="33">
        <f>F53-D37</f>
        <v>0</v>
      </c>
      <c r="E57" s="52"/>
      <c r="F57" s="52"/>
      <c r="G57" s="52"/>
      <c r="H57" s="52"/>
      <c r="I57" s="52"/>
      <c r="J57" s="52"/>
      <c r="K57" s="59"/>
      <c r="L57" s="60"/>
      <c r="M57" s="59"/>
      <c r="N57" s="23"/>
    </row>
    <row r="58" spans="1:14" ht="12.75" customHeight="1" x14ac:dyDescent="0.2">
      <c r="A58" s="14"/>
      <c r="B58" s="31"/>
      <c r="C58" s="61"/>
      <c r="D58" s="44"/>
      <c r="E58" s="39"/>
      <c r="F58" s="39" t="s">
        <v>35</v>
      </c>
      <c r="G58" s="39"/>
      <c r="H58" s="39"/>
      <c r="I58" s="39"/>
      <c r="J58" s="39"/>
      <c r="K58" s="49"/>
      <c r="L58" s="54"/>
      <c r="M58" s="49"/>
      <c r="N58" s="23"/>
    </row>
    <row r="59" spans="1:14" ht="12.75" customHeight="1" x14ac:dyDescent="0.2">
      <c r="A59" s="13" t="s">
        <v>36</v>
      </c>
      <c r="B59" s="35"/>
      <c r="C59" s="31"/>
      <c r="D59" s="62">
        <v>2024</v>
      </c>
      <c r="E59" s="14"/>
      <c r="F59" s="23"/>
      <c r="G59" s="62">
        <v>2023</v>
      </c>
      <c r="H59" s="62">
        <v>2022</v>
      </c>
      <c r="I59" s="63">
        <v>2021</v>
      </c>
      <c r="J59" s="63">
        <v>2020</v>
      </c>
      <c r="K59" s="64">
        <v>2019</v>
      </c>
      <c r="L59" s="64">
        <v>2018</v>
      </c>
      <c r="M59" s="64">
        <v>2017</v>
      </c>
      <c r="N59" s="64">
        <v>2016</v>
      </c>
    </row>
    <row r="60" spans="1:14" ht="12.75" customHeight="1" x14ac:dyDescent="0.2">
      <c r="A60" s="13"/>
      <c r="B60" s="35"/>
      <c r="C60" s="1"/>
      <c r="D60" s="31"/>
      <c r="E60" s="31"/>
      <c r="F60" s="28"/>
      <c r="G60" s="31"/>
      <c r="H60" s="65"/>
      <c r="I60" s="66"/>
      <c r="J60" s="66"/>
      <c r="K60" s="64"/>
      <c r="L60" s="64"/>
      <c r="M60" s="64"/>
      <c r="N60" s="64"/>
    </row>
    <row r="61" spans="1:14" ht="12.75" customHeight="1" x14ac:dyDescent="0.2">
      <c r="A61" s="13"/>
      <c r="B61" s="35"/>
      <c r="C61" s="39" t="s">
        <v>65</v>
      </c>
      <c r="D61" s="1"/>
      <c r="E61" s="1"/>
      <c r="F61" s="1"/>
      <c r="G61" s="1">
        <f>-(175284.7-160000)</f>
        <v>-15284.700000000012</v>
      </c>
      <c r="H61" s="1"/>
      <c r="I61" s="1"/>
      <c r="J61" s="1"/>
    </row>
    <row r="62" spans="1:14" ht="12.75" customHeight="1" x14ac:dyDescent="0.2">
      <c r="A62" s="13"/>
      <c r="B62" s="35"/>
      <c r="C62" s="39" t="s">
        <v>66</v>
      </c>
      <c r="D62" s="1"/>
      <c r="E62" s="1"/>
      <c r="F62" s="1"/>
      <c r="G62" s="1">
        <v>15284.7</v>
      </c>
      <c r="H62" s="1"/>
      <c r="I62" s="1"/>
      <c r="J62" s="1"/>
    </row>
    <row r="63" spans="1:14" ht="12.75" customHeight="1" x14ac:dyDescent="0.2">
      <c r="A63" s="13"/>
      <c r="B63" s="35"/>
      <c r="C63" s="39" t="s">
        <v>69</v>
      </c>
      <c r="D63" s="1"/>
      <c r="E63" s="1"/>
      <c r="F63" s="1"/>
      <c r="G63" s="87">
        <v>5000</v>
      </c>
      <c r="H63" s="1"/>
      <c r="I63" s="1"/>
      <c r="J63" s="1"/>
    </row>
    <row r="64" spans="1:14" ht="12.75" customHeight="1" x14ac:dyDescent="0.2">
      <c r="A64" s="13"/>
      <c r="B64" s="31"/>
      <c r="C64" s="31"/>
      <c r="D64" s="31"/>
      <c r="E64" s="31"/>
      <c r="F64" s="28"/>
      <c r="G64" s="31"/>
      <c r="H64" s="28"/>
      <c r="I64" s="28"/>
      <c r="J64" s="28"/>
      <c r="K64" s="67"/>
      <c r="L64" s="24"/>
      <c r="M64" s="68"/>
      <c r="N64" s="67"/>
    </row>
    <row r="65" spans="1:14" ht="12.75" customHeight="1" x14ac:dyDescent="0.2">
      <c r="A65" s="13"/>
      <c r="B65" s="35"/>
      <c r="C65" s="55" t="s">
        <v>37</v>
      </c>
      <c r="D65" s="41">
        <f>SUM(D61:D64)</f>
        <v>0</v>
      </c>
      <c r="E65" s="35"/>
      <c r="F65" s="69"/>
      <c r="G65" s="41">
        <f>SUM(G61:G64)</f>
        <v>4999.9999999999891</v>
      </c>
      <c r="H65" s="65">
        <v>30000</v>
      </c>
      <c r="I65" s="65">
        <v>10000</v>
      </c>
      <c r="J65" s="65">
        <v>0</v>
      </c>
      <c r="K65" s="70">
        <v>20000</v>
      </c>
      <c r="L65" s="71">
        <v>30000</v>
      </c>
      <c r="M65" s="68"/>
      <c r="N65" s="67"/>
    </row>
    <row r="66" spans="1:14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1:14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1:14" x14ac:dyDescent="0.2">
      <c r="B68" s="1"/>
      <c r="C68" s="1"/>
      <c r="D68" s="1"/>
      <c r="E68" s="1"/>
      <c r="F68" s="1"/>
      <c r="G68" s="1"/>
      <c r="H68" s="72"/>
      <c r="I68" s="72"/>
      <c r="J68" s="1"/>
    </row>
    <row r="69" spans="1:14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1:14" x14ac:dyDescent="0.2">
      <c r="D70" s="73"/>
      <c r="E70" s="74"/>
      <c r="F70" s="74"/>
      <c r="G70" s="74"/>
      <c r="H70" s="74"/>
      <c r="I70" s="74"/>
    </row>
    <row r="71" spans="1:14" x14ac:dyDescent="0.2">
      <c r="D71" s="73"/>
      <c r="E71" s="74"/>
      <c r="F71" s="74"/>
      <c r="G71" s="74"/>
      <c r="H71" s="74"/>
      <c r="I71" s="74"/>
    </row>
    <row r="72" spans="1:14" x14ac:dyDescent="0.2">
      <c r="D72" s="73"/>
      <c r="E72" s="74"/>
      <c r="F72" s="74"/>
      <c r="G72" s="74"/>
      <c r="H72" s="74"/>
      <c r="I72" s="74"/>
    </row>
    <row r="73" spans="1:14" x14ac:dyDescent="0.2">
      <c r="E73" s="74"/>
      <c r="F73" s="74"/>
      <c r="G73" s="74"/>
      <c r="H73" s="74"/>
    </row>
    <row r="74" spans="1:14" x14ac:dyDescent="0.2">
      <c r="D74" s="75"/>
      <c r="E74" s="74"/>
      <c r="F74" s="74"/>
      <c r="G74" s="74"/>
      <c r="H74" s="75"/>
      <c r="I74" s="74"/>
    </row>
    <row r="75" spans="1:14" x14ac:dyDescent="0.2">
      <c r="E75" s="74"/>
      <c r="F75" s="74"/>
      <c r="G75" s="74"/>
    </row>
  </sheetData>
  <mergeCells count="1">
    <mergeCell ref="B56:J56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100F3-8040-4B6C-8878-E63A4F983077}">
  <dimension ref="A1:U151"/>
  <sheetViews>
    <sheetView zoomScale="110" zoomScaleNormal="110" workbookViewId="0">
      <pane xSplit="1" ySplit="1" topLeftCell="B73" activePane="bottomRight" state="frozen"/>
      <selection pane="topRight" activeCell="B1" sqref="B1"/>
      <selection pane="bottomLeft" activeCell="A2" sqref="A2"/>
      <selection pane="bottomRight" activeCell="K90" sqref="K90"/>
    </sheetView>
  </sheetViews>
  <sheetFormatPr defaultRowHeight="12.75" x14ac:dyDescent="0.2"/>
  <cols>
    <col min="1" max="1" width="12.625" style="1" customWidth="1"/>
    <col min="2" max="2" width="2.5" style="1" customWidth="1"/>
    <col min="3" max="9" width="9" style="1"/>
    <col min="10" max="10" width="9.625" style="1" customWidth="1"/>
    <col min="11" max="17" width="9" style="1"/>
    <col min="18" max="18" width="21" style="1" customWidth="1"/>
    <col min="19" max="19" width="9.875" style="1" customWidth="1"/>
    <col min="20" max="16384" width="9" style="1"/>
  </cols>
  <sheetData>
    <row r="1" spans="1:19" ht="38.25" x14ac:dyDescent="0.2">
      <c r="C1" s="5" t="s">
        <v>11</v>
      </c>
      <c r="D1" s="6" t="s">
        <v>51</v>
      </c>
      <c r="E1" s="6" t="s">
        <v>9</v>
      </c>
      <c r="F1" s="6" t="s">
        <v>73</v>
      </c>
      <c r="G1" s="6" t="s">
        <v>72</v>
      </c>
      <c r="H1" s="5" t="s">
        <v>22</v>
      </c>
      <c r="I1" s="6" t="s">
        <v>48</v>
      </c>
      <c r="J1" s="6" t="s">
        <v>53</v>
      </c>
      <c r="K1" s="6" t="s">
        <v>92</v>
      </c>
      <c r="L1" s="6" t="s">
        <v>90</v>
      </c>
      <c r="M1" s="6" t="s">
        <v>93</v>
      </c>
      <c r="N1" s="6" t="s">
        <v>95</v>
      </c>
      <c r="O1" s="6" t="s">
        <v>49</v>
      </c>
      <c r="P1" s="6" t="s">
        <v>18</v>
      </c>
      <c r="Q1" s="6" t="s">
        <v>50</v>
      </c>
      <c r="R1" s="6" t="s">
        <v>71</v>
      </c>
      <c r="S1" s="93"/>
    </row>
    <row r="2" spans="1:19" x14ac:dyDescent="0.2">
      <c r="A2" s="1" t="s">
        <v>62</v>
      </c>
      <c r="C2" s="7">
        <f>SUM(D2:G2)</f>
        <v>418.1</v>
      </c>
      <c r="D2" s="1">
        <f t="shared" ref="D2:Q2" si="0">D30</f>
        <v>177</v>
      </c>
      <c r="E2" s="1">
        <f t="shared" si="0"/>
        <v>0</v>
      </c>
      <c r="F2" s="1">
        <f t="shared" ref="F2" si="1">F30</f>
        <v>241</v>
      </c>
      <c r="G2" s="1">
        <f t="shared" si="0"/>
        <v>0.1</v>
      </c>
      <c r="H2" s="7">
        <f t="shared" ref="H2:H13" si="2">SUM(I2:Q2)</f>
        <v>1617.4699999999998</v>
      </c>
      <c r="I2" s="1">
        <f t="shared" si="0"/>
        <v>0</v>
      </c>
      <c r="J2" s="1">
        <f t="shared" si="0"/>
        <v>0</v>
      </c>
      <c r="K2" s="1">
        <f t="shared" ref="K2" si="3">K30</f>
        <v>820.6</v>
      </c>
      <c r="L2" s="1">
        <f>L30</f>
        <v>0</v>
      </c>
      <c r="M2" s="1">
        <f>M30</f>
        <v>0</v>
      </c>
      <c r="N2" s="1">
        <f t="shared" si="0"/>
        <v>788</v>
      </c>
      <c r="O2" s="1">
        <f t="shared" si="0"/>
        <v>0</v>
      </c>
      <c r="P2" s="1">
        <f t="shared" si="0"/>
        <v>0</v>
      </c>
      <c r="Q2" s="1">
        <f t="shared" si="0"/>
        <v>8.8699999999999992</v>
      </c>
    </row>
    <row r="3" spans="1:19" x14ac:dyDescent="0.2">
      <c r="A3" s="1" t="s">
        <v>63</v>
      </c>
      <c r="C3" s="7">
        <f t="shared" ref="C3:C13" si="4">SUM(D3:G3)</f>
        <v>10839.09</v>
      </c>
      <c r="D3" s="1">
        <f t="shared" ref="D3:Q3" si="5">D56</f>
        <v>8137</v>
      </c>
      <c r="E3" s="1">
        <f t="shared" si="5"/>
        <v>2225</v>
      </c>
      <c r="F3" s="1">
        <f t="shared" ref="F3" si="6">F56</f>
        <v>477</v>
      </c>
      <c r="G3" s="1">
        <f t="shared" si="5"/>
        <v>0.09</v>
      </c>
      <c r="H3" s="7">
        <f t="shared" si="2"/>
        <v>2884.8599999999997</v>
      </c>
      <c r="I3" s="1">
        <f t="shared" si="5"/>
        <v>0</v>
      </c>
      <c r="J3" s="1">
        <f t="shared" si="5"/>
        <v>1384.86</v>
      </c>
      <c r="K3" s="1">
        <f t="shared" ref="K3" si="7">K56</f>
        <v>1180</v>
      </c>
      <c r="L3" s="1">
        <f>L56</f>
        <v>0</v>
      </c>
      <c r="M3" s="1">
        <f>M56</f>
        <v>130</v>
      </c>
      <c r="N3" s="1">
        <f t="shared" si="5"/>
        <v>190</v>
      </c>
      <c r="O3" s="1">
        <f t="shared" si="5"/>
        <v>0</v>
      </c>
      <c r="P3" s="1">
        <f t="shared" si="5"/>
        <v>0</v>
      </c>
      <c r="Q3" s="1">
        <f t="shared" si="5"/>
        <v>0</v>
      </c>
    </row>
    <row r="4" spans="1:19" x14ac:dyDescent="0.2">
      <c r="A4" s="1" t="s">
        <v>38</v>
      </c>
      <c r="C4" s="7">
        <f t="shared" si="4"/>
        <v>16710.25</v>
      </c>
      <c r="D4" s="1">
        <f t="shared" ref="D4:Q4" si="8">D86</f>
        <v>11252</v>
      </c>
      <c r="E4" s="1">
        <f t="shared" si="8"/>
        <v>4775</v>
      </c>
      <c r="F4" s="1">
        <f t="shared" ref="F4" si="9">F86</f>
        <v>683</v>
      </c>
      <c r="G4" s="1">
        <f t="shared" si="8"/>
        <v>0.25</v>
      </c>
      <c r="H4" s="7">
        <f t="shared" si="2"/>
        <v>2081.0100000000002</v>
      </c>
      <c r="I4" s="1">
        <f t="shared" si="8"/>
        <v>0</v>
      </c>
      <c r="J4" s="1">
        <f t="shared" si="8"/>
        <v>0</v>
      </c>
      <c r="K4" s="1">
        <f t="shared" ref="K4" si="10">K86</f>
        <v>2012</v>
      </c>
      <c r="L4" s="1">
        <f>L86</f>
        <v>0</v>
      </c>
      <c r="M4" s="1">
        <f>M86</f>
        <v>0</v>
      </c>
      <c r="N4" s="1">
        <f t="shared" si="8"/>
        <v>0</v>
      </c>
      <c r="O4" s="1">
        <f t="shared" si="8"/>
        <v>0</v>
      </c>
      <c r="P4" s="1">
        <f t="shared" si="8"/>
        <v>0</v>
      </c>
      <c r="Q4" s="1">
        <f t="shared" si="8"/>
        <v>69.010000000000005</v>
      </c>
    </row>
    <row r="5" spans="1:19" x14ac:dyDescent="0.2">
      <c r="A5" s="1" t="s">
        <v>39</v>
      </c>
      <c r="C5" s="7">
        <f t="shared" si="4"/>
        <v>560</v>
      </c>
      <c r="D5" s="1">
        <f t="shared" ref="D5:Q5" si="11">D107</f>
        <v>510</v>
      </c>
      <c r="E5" s="1">
        <f t="shared" si="11"/>
        <v>0</v>
      </c>
      <c r="F5" s="1">
        <f t="shared" ref="F5" si="12">F107</f>
        <v>50</v>
      </c>
      <c r="G5" s="1">
        <f t="shared" si="11"/>
        <v>0</v>
      </c>
      <c r="H5" s="7">
        <f t="shared" si="2"/>
        <v>1869</v>
      </c>
      <c r="I5" s="1">
        <f t="shared" si="11"/>
        <v>0</v>
      </c>
      <c r="J5" s="1">
        <f t="shared" si="11"/>
        <v>0</v>
      </c>
      <c r="K5" s="1">
        <f t="shared" ref="K5" si="13">K107</f>
        <v>1869</v>
      </c>
      <c r="L5" s="1">
        <f>L107</f>
        <v>0</v>
      </c>
      <c r="M5" s="1">
        <f>M107</f>
        <v>0</v>
      </c>
      <c r="N5" s="1">
        <f t="shared" si="11"/>
        <v>0</v>
      </c>
      <c r="O5" s="1">
        <f t="shared" si="11"/>
        <v>0</v>
      </c>
      <c r="P5" s="1">
        <f t="shared" si="11"/>
        <v>0</v>
      </c>
      <c r="Q5" s="1">
        <f t="shared" si="11"/>
        <v>0</v>
      </c>
    </row>
    <row r="6" spans="1:19" x14ac:dyDescent="0.2">
      <c r="A6" s="1" t="s">
        <v>40</v>
      </c>
      <c r="C6" s="7">
        <f t="shared" si="4"/>
        <v>0</v>
      </c>
      <c r="D6" s="1">
        <f t="shared" ref="D6:Q6" si="14">D112</f>
        <v>0</v>
      </c>
      <c r="E6" s="1">
        <f t="shared" si="14"/>
        <v>0</v>
      </c>
      <c r="F6" s="1">
        <f t="shared" ref="F6" si="15">F112</f>
        <v>0</v>
      </c>
      <c r="G6" s="1">
        <f t="shared" si="14"/>
        <v>0</v>
      </c>
      <c r="H6" s="7">
        <f t="shared" si="2"/>
        <v>0</v>
      </c>
      <c r="I6" s="1">
        <f t="shared" si="14"/>
        <v>0</v>
      </c>
      <c r="J6" s="1">
        <f t="shared" si="14"/>
        <v>0</v>
      </c>
      <c r="K6" s="1">
        <f t="shared" ref="K6" si="16">K112</f>
        <v>0</v>
      </c>
      <c r="L6" s="1">
        <f>L112</f>
        <v>0</v>
      </c>
      <c r="M6" s="1">
        <f>M112</f>
        <v>0</v>
      </c>
      <c r="N6" s="1">
        <f t="shared" si="14"/>
        <v>0</v>
      </c>
      <c r="O6" s="1">
        <f t="shared" si="14"/>
        <v>0</v>
      </c>
      <c r="P6" s="1">
        <f t="shared" si="14"/>
        <v>0</v>
      </c>
      <c r="Q6" s="1">
        <f t="shared" si="14"/>
        <v>0</v>
      </c>
    </row>
    <row r="7" spans="1:19" x14ac:dyDescent="0.2">
      <c r="A7" s="1" t="s">
        <v>41</v>
      </c>
      <c r="C7" s="7">
        <f t="shared" si="4"/>
        <v>0</v>
      </c>
      <c r="D7" s="1">
        <f t="shared" ref="D7:Q7" si="17">D117</f>
        <v>0</v>
      </c>
      <c r="E7" s="1">
        <f t="shared" si="17"/>
        <v>0</v>
      </c>
      <c r="F7" s="1">
        <f t="shared" ref="F7" si="18">F117</f>
        <v>0</v>
      </c>
      <c r="G7" s="1">
        <f t="shared" si="17"/>
        <v>0</v>
      </c>
      <c r="H7" s="7">
        <f t="shared" si="2"/>
        <v>0</v>
      </c>
      <c r="I7" s="1">
        <f t="shared" si="17"/>
        <v>0</v>
      </c>
      <c r="J7" s="1">
        <f t="shared" si="17"/>
        <v>0</v>
      </c>
      <c r="K7" s="1">
        <f t="shared" ref="K7" si="19">K117</f>
        <v>0</v>
      </c>
      <c r="L7" s="1">
        <f>L117</f>
        <v>0</v>
      </c>
      <c r="M7" s="1">
        <f>M117</f>
        <v>0</v>
      </c>
      <c r="N7" s="1">
        <f t="shared" si="17"/>
        <v>0</v>
      </c>
      <c r="O7" s="1">
        <f t="shared" si="17"/>
        <v>0</v>
      </c>
      <c r="P7" s="1">
        <f t="shared" si="17"/>
        <v>0</v>
      </c>
      <c r="Q7" s="1">
        <f t="shared" si="17"/>
        <v>0</v>
      </c>
    </row>
    <row r="8" spans="1:19" x14ac:dyDescent="0.2">
      <c r="A8" s="1" t="s">
        <v>42</v>
      </c>
      <c r="C8" s="7">
        <f t="shared" si="4"/>
        <v>0</v>
      </c>
      <c r="D8" s="1">
        <f t="shared" ref="D8:Q8" si="20">D122</f>
        <v>0</v>
      </c>
      <c r="E8" s="1">
        <f t="shared" si="20"/>
        <v>0</v>
      </c>
      <c r="F8" s="1">
        <f t="shared" ref="F8" si="21">F122</f>
        <v>0</v>
      </c>
      <c r="G8" s="1">
        <f t="shared" si="20"/>
        <v>0</v>
      </c>
      <c r="H8" s="7">
        <f t="shared" si="2"/>
        <v>0</v>
      </c>
      <c r="I8" s="1">
        <f t="shared" si="20"/>
        <v>0</v>
      </c>
      <c r="J8" s="1">
        <f t="shared" si="20"/>
        <v>0</v>
      </c>
      <c r="K8" s="1">
        <f t="shared" ref="K8" si="22">K122</f>
        <v>0</v>
      </c>
      <c r="L8" s="1">
        <f>L122</f>
        <v>0</v>
      </c>
      <c r="M8" s="1">
        <f>M122</f>
        <v>0</v>
      </c>
      <c r="N8" s="1">
        <f t="shared" si="20"/>
        <v>0</v>
      </c>
      <c r="O8" s="1">
        <f t="shared" si="20"/>
        <v>0</v>
      </c>
      <c r="P8" s="1">
        <f t="shared" si="20"/>
        <v>0</v>
      </c>
      <c r="Q8" s="1">
        <f t="shared" si="20"/>
        <v>0</v>
      </c>
    </row>
    <row r="9" spans="1:19" x14ac:dyDescent="0.2">
      <c r="A9" s="1" t="s">
        <v>43</v>
      </c>
      <c r="C9" s="7">
        <f t="shared" si="4"/>
        <v>0</v>
      </c>
      <c r="D9" s="1">
        <f t="shared" ref="D9:Q9" si="23">D127</f>
        <v>0</v>
      </c>
      <c r="E9" s="1">
        <f t="shared" si="23"/>
        <v>0</v>
      </c>
      <c r="F9" s="1">
        <f t="shared" ref="F9" si="24">F127</f>
        <v>0</v>
      </c>
      <c r="G9" s="1">
        <f t="shared" si="23"/>
        <v>0</v>
      </c>
      <c r="H9" s="7">
        <f t="shared" si="2"/>
        <v>0</v>
      </c>
      <c r="I9" s="1">
        <f t="shared" si="23"/>
        <v>0</v>
      </c>
      <c r="J9" s="1">
        <f t="shared" si="23"/>
        <v>0</v>
      </c>
      <c r="K9" s="1">
        <f t="shared" ref="K9" si="25">K127</f>
        <v>0</v>
      </c>
      <c r="L9" s="1">
        <f>L127</f>
        <v>0</v>
      </c>
      <c r="M9" s="1">
        <f>M127</f>
        <v>0</v>
      </c>
      <c r="N9" s="1">
        <f t="shared" si="23"/>
        <v>0</v>
      </c>
      <c r="O9" s="1">
        <f t="shared" si="23"/>
        <v>0</v>
      </c>
      <c r="P9" s="1">
        <f t="shared" si="23"/>
        <v>0</v>
      </c>
      <c r="Q9" s="1">
        <f t="shared" si="23"/>
        <v>0</v>
      </c>
    </row>
    <row r="10" spans="1:19" x14ac:dyDescent="0.2">
      <c r="A10" s="1" t="s">
        <v>44</v>
      </c>
      <c r="C10" s="7">
        <f t="shared" si="4"/>
        <v>0</v>
      </c>
      <c r="D10" s="1">
        <f t="shared" ref="D10:Q10" si="26">D132</f>
        <v>0</v>
      </c>
      <c r="E10" s="1">
        <f t="shared" si="26"/>
        <v>0</v>
      </c>
      <c r="F10" s="1">
        <f t="shared" ref="F10" si="27">F132</f>
        <v>0</v>
      </c>
      <c r="G10" s="1">
        <f t="shared" si="26"/>
        <v>0</v>
      </c>
      <c r="H10" s="7">
        <f t="shared" si="2"/>
        <v>0</v>
      </c>
      <c r="I10" s="1">
        <f t="shared" si="26"/>
        <v>0</v>
      </c>
      <c r="J10" s="1">
        <f t="shared" si="26"/>
        <v>0</v>
      </c>
      <c r="K10" s="1">
        <f t="shared" ref="K10" si="28">K132</f>
        <v>0</v>
      </c>
      <c r="L10" s="1">
        <f>L132</f>
        <v>0</v>
      </c>
      <c r="M10" s="1">
        <f>M132</f>
        <v>0</v>
      </c>
      <c r="N10" s="1">
        <f t="shared" si="26"/>
        <v>0</v>
      </c>
      <c r="O10" s="1">
        <f t="shared" si="26"/>
        <v>0</v>
      </c>
      <c r="P10" s="1">
        <f t="shared" si="26"/>
        <v>0</v>
      </c>
      <c r="Q10" s="1">
        <f t="shared" si="26"/>
        <v>0</v>
      </c>
    </row>
    <row r="11" spans="1:19" x14ac:dyDescent="0.2">
      <c r="A11" s="1" t="s">
        <v>45</v>
      </c>
      <c r="C11" s="7">
        <f t="shared" si="4"/>
        <v>0</v>
      </c>
      <c r="D11" s="1">
        <f t="shared" ref="D11:Q11" si="29">D137</f>
        <v>0</v>
      </c>
      <c r="E11" s="1">
        <f t="shared" si="29"/>
        <v>0</v>
      </c>
      <c r="F11" s="1">
        <f t="shared" ref="F11" si="30">F137</f>
        <v>0</v>
      </c>
      <c r="G11" s="1">
        <f t="shared" si="29"/>
        <v>0</v>
      </c>
      <c r="H11" s="7">
        <f t="shared" si="2"/>
        <v>0</v>
      </c>
      <c r="I11" s="1">
        <f t="shared" si="29"/>
        <v>0</v>
      </c>
      <c r="J11" s="1">
        <f t="shared" si="29"/>
        <v>0</v>
      </c>
      <c r="K11" s="1">
        <f t="shared" ref="K11" si="31">K137</f>
        <v>0</v>
      </c>
      <c r="L11" s="1">
        <f>L137</f>
        <v>0</v>
      </c>
      <c r="M11" s="1">
        <f>M137</f>
        <v>0</v>
      </c>
      <c r="N11" s="1">
        <f t="shared" si="29"/>
        <v>0</v>
      </c>
      <c r="O11" s="1">
        <f t="shared" si="29"/>
        <v>0</v>
      </c>
      <c r="P11" s="1">
        <f t="shared" si="29"/>
        <v>0</v>
      </c>
      <c r="Q11" s="1">
        <f t="shared" si="29"/>
        <v>0</v>
      </c>
    </row>
    <row r="12" spans="1:19" x14ac:dyDescent="0.2">
      <c r="A12" s="1" t="s">
        <v>46</v>
      </c>
      <c r="C12" s="7">
        <f t="shared" si="4"/>
        <v>0</v>
      </c>
      <c r="D12" s="1">
        <f t="shared" ref="D12:Q12" si="32">D142</f>
        <v>0</v>
      </c>
      <c r="E12" s="1">
        <f t="shared" si="32"/>
        <v>0</v>
      </c>
      <c r="F12" s="1">
        <f t="shared" ref="F12" si="33">F142</f>
        <v>0</v>
      </c>
      <c r="G12" s="1">
        <f t="shared" si="32"/>
        <v>0</v>
      </c>
      <c r="H12" s="7">
        <f t="shared" si="2"/>
        <v>0</v>
      </c>
      <c r="I12" s="1">
        <f t="shared" si="32"/>
        <v>0</v>
      </c>
      <c r="J12" s="1">
        <f t="shared" si="32"/>
        <v>0</v>
      </c>
      <c r="K12" s="1">
        <f t="shared" ref="K12" si="34">K142</f>
        <v>0</v>
      </c>
      <c r="L12" s="1">
        <f>L142</f>
        <v>0</v>
      </c>
      <c r="M12" s="1">
        <f>M142</f>
        <v>0</v>
      </c>
      <c r="N12" s="1">
        <f t="shared" si="32"/>
        <v>0</v>
      </c>
      <c r="O12" s="1">
        <f t="shared" si="32"/>
        <v>0</v>
      </c>
      <c r="P12" s="1">
        <f t="shared" si="32"/>
        <v>0</v>
      </c>
      <c r="Q12" s="1">
        <f t="shared" si="32"/>
        <v>0</v>
      </c>
    </row>
    <row r="13" spans="1:19" x14ac:dyDescent="0.2">
      <c r="A13" s="1" t="s">
        <v>47</v>
      </c>
      <c r="C13" s="7">
        <f t="shared" si="4"/>
        <v>0</v>
      </c>
      <c r="D13" s="1">
        <f t="shared" ref="D13:Q13" si="35">D147</f>
        <v>0</v>
      </c>
      <c r="E13" s="1">
        <f t="shared" si="35"/>
        <v>0</v>
      </c>
      <c r="F13" s="1">
        <f t="shared" ref="F13" si="36">F147</f>
        <v>0</v>
      </c>
      <c r="G13" s="1">
        <f t="shared" si="35"/>
        <v>0</v>
      </c>
      <c r="H13" s="7">
        <f t="shared" si="2"/>
        <v>0</v>
      </c>
      <c r="I13" s="1">
        <f t="shared" si="35"/>
        <v>0</v>
      </c>
      <c r="J13" s="1">
        <f t="shared" si="35"/>
        <v>0</v>
      </c>
      <c r="K13" s="1">
        <f t="shared" ref="K13" si="37">K147</f>
        <v>0</v>
      </c>
      <c r="L13" s="1">
        <f>L147</f>
        <v>0</v>
      </c>
      <c r="M13" s="1">
        <f>M147</f>
        <v>0</v>
      </c>
      <c r="N13" s="1">
        <f t="shared" si="35"/>
        <v>0</v>
      </c>
      <c r="O13" s="1">
        <f t="shared" si="35"/>
        <v>0</v>
      </c>
      <c r="P13" s="1">
        <f t="shared" si="35"/>
        <v>0</v>
      </c>
      <c r="Q13" s="1">
        <f t="shared" si="35"/>
        <v>0</v>
      </c>
    </row>
    <row r="14" spans="1:19" ht="13.5" thickBot="1" x14ac:dyDescent="0.25">
      <c r="C14" s="10">
        <f>SUM(C2:C13)</f>
        <v>28527.440000000002</v>
      </c>
      <c r="D14" s="9">
        <f t="shared" ref="D14:Q14" si="38">SUM(D2:D13)</f>
        <v>20076</v>
      </c>
      <c r="E14" s="9">
        <f t="shared" si="38"/>
        <v>7000</v>
      </c>
      <c r="F14" s="9">
        <f t="shared" si="38"/>
        <v>1451</v>
      </c>
      <c r="G14" s="9">
        <f t="shared" si="38"/>
        <v>0.44</v>
      </c>
      <c r="H14" s="10">
        <f t="shared" si="38"/>
        <v>8452.34</v>
      </c>
      <c r="I14" s="9">
        <f t="shared" si="38"/>
        <v>0</v>
      </c>
      <c r="J14" s="9">
        <f t="shared" si="38"/>
        <v>1384.86</v>
      </c>
      <c r="K14" s="9">
        <f t="shared" ref="K14" si="39">SUM(K2:K13)</f>
        <v>5881.6</v>
      </c>
      <c r="L14" s="9">
        <f>SUM(L2:L13)</f>
        <v>0</v>
      </c>
      <c r="M14" s="9">
        <f>SUM(M2:M13)</f>
        <v>130</v>
      </c>
      <c r="N14" s="9">
        <f t="shared" si="38"/>
        <v>978</v>
      </c>
      <c r="O14" s="9">
        <f t="shared" si="38"/>
        <v>0</v>
      </c>
      <c r="P14" s="9">
        <f t="shared" si="38"/>
        <v>0</v>
      </c>
      <c r="Q14" s="9">
        <f t="shared" si="38"/>
        <v>77.88000000000001</v>
      </c>
    </row>
    <row r="15" spans="1:19" ht="13.5" thickTop="1" x14ac:dyDescent="0.2">
      <c r="H15" s="7"/>
    </row>
    <row r="16" spans="1:19" x14ac:dyDescent="0.2">
      <c r="A16" s="11" t="s">
        <v>74</v>
      </c>
      <c r="B16" s="11"/>
      <c r="C16" s="11" t="s">
        <v>0</v>
      </c>
      <c r="D16" s="11" t="s">
        <v>12</v>
      </c>
      <c r="E16" s="11" t="s">
        <v>75</v>
      </c>
    </row>
    <row r="17" spans="1:21" x14ac:dyDescent="0.2">
      <c r="A17" s="1">
        <f>11582.15</f>
        <v>11582.15</v>
      </c>
      <c r="C17" s="1">
        <f>C14</f>
        <v>28527.440000000002</v>
      </c>
      <c r="D17" s="1">
        <f>H14*-1</f>
        <v>-8452.34</v>
      </c>
      <c r="E17" s="1">
        <f>SUM(A17:D17)</f>
        <v>31657.250000000004</v>
      </c>
    </row>
    <row r="19" spans="1:2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21" x14ac:dyDescent="0.2">
      <c r="A20" s="1" t="s">
        <v>62</v>
      </c>
      <c r="S20" s="1">
        <f>A17</f>
        <v>11582.15</v>
      </c>
    </row>
    <row r="21" spans="1:21" x14ac:dyDescent="0.2">
      <c r="A21" s="2">
        <v>45301</v>
      </c>
      <c r="B21" s="2" t="s">
        <v>100</v>
      </c>
      <c r="C21" s="7">
        <f>SUM(D21:G21)</f>
        <v>158</v>
      </c>
      <c r="D21" s="1">
        <f>58+20+20+20+39</f>
        <v>157</v>
      </c>
      <c r="F21" s="1">
        <v>1</v>
      </c>
      <c r="H21" s="7">
        <f t="shared" ref="H21:H28" si="40">SUM(I21:Q21)</f>
        <v>0</v>
      </c>
      <c r="R21" s="1" t="s">
        <v>85</v>
      </c>
      <c r="S21" s="1">
        <f>S20+C21-H21</f>
        <v>11740.15</v>
      </c>
      <c r="T21" s="1">
        <f t="shared" ref="T21:T26" si="41">C21-Q21</f>
        <v>158</v>
      </c>
    </row>
    <row r="22" spans="1:21" x14ac:dyDescent="0.2">
      <c r="A22" s="2">
        <v>45302</v>
      </c>
      <c r="B22" s="2" t="s">
        <v>100</v>
      </c>
      <c r="C22" s="7">
        <f>SUM(D22:G22)</f>
        <v>240</v>
      </c>
      <c r="F22" s="1">
        <v>240</v>
      </c>
      <c r="H22" s="7">
        <f t="shared" si="40"/>
        <v>8.8699999999999992</v>
      </c>
      <c r="Q22" s="1">
        <v>8.8699999999999992</v>
      </c>
      <c r="R22" s="1" t="s">
        <v>86</v>
      </c>
      <c r="S22" s="1">
        <f t="shared" ref="S22:S54" si="42">S21+C22-H22</f>
        <v>11971.279999999999</v>
      </c>
      <c r="T22" s="1">
        <f t="shared" si="41"/>
        <v>231.13</v>
      </c>
    </row>
    <row r="23" spans="1:21" x14ac:dyDescent="0.2">
      <c r="A23" s="2">
        <v>45307</v>
      </c>
      <c r="B23" s="2" t="s">
        <v>100</v>
      </c>
      <c r="C23" s="7">
        <f t="shared" ref="C23:C26" si="43">SUM(D23:G23)</f>
        <v>0</v>
      </c>
      <c r="H23" s="7">
        <f t="shared" si="40"/>
        <v>288</v>
      </c>
      <c r="N23" s="1">
        <v>288</v>
      </c>
      <c r="R23" s="1" t="s">
        <v>76</v>
      </c>
      <c r="S23" s="1">
        <f t="shared" si="42"/>
        <v>11683.279999999999</v>
      </c>
      <c r="T23" s="1">
        <f t="shared" si="41"/>
        <v>0</v>
      </c>
    </row>
    <row r="24" spans="1:21" x14ac:dyDescent="0.2">
      <c r="A24" s="2">
        <v>45307</v>
      </c>
      <c r="B24" s="2" t="s">
        <v>100</v>
      </c>
      <c r="C24" s="7">
        <f t="shared" si="43"/>
        <v>0</v>
      </c>
      <c r="H24" s="7">
        <f t="shared" si="40"/>
        <v>300</v>
      </c>
      <c r="N24" s="1">
        <v>300</v>
      </c>
      <c r="R24" s="1" t="s">
        <v>77</v>
      </c>
      <c r="S24" s="1">
        <f t="shared" si="42"/>
        <v>11383.279999999999</v>
      </c>
      <c r="T24" s="1">
        <f t="shared" si="41"/>
        <v>0</v>
      </c>
    </row>
    <row r="25" spans="1:21" x14ac:dyDescent="0.2">
      <c r="A25" s="2">
        <v>45320</v>
      </c>
      <c r="B25" s="2" t="s">
        <v>100</v>
      </c>
      <c r="C25" s="7">
        <f t="shared" si="43"/>
        <v>20</v>
      </c>
      <c r="D25" s="1">
        <v>20</v>
      </c>
      <c r="H25" s="7">
        <f t="shared" si="40"/>
        <v>0</v>
      </c>
      <c r="R25" s="1" t="s">
        <v>96</v>
      </c>
      <c r="S25" s="7">
        <f t="shared" si="42"/>
        <v>11403.279999999999</v>
      </c>
      <c r="T25" s="1">
        <f t="shared" si="41"/>
        <v>20</v>
      </c>
      <c r="U25" s="1" t="s">
        <v>101</v>
      </c>
    </row>
    <row r="26" spans="1:21" x14ac:dyDescent="0.2">
      <c r="A26" s="2">
        <v>45320</v>
      </c>
      <c r="B26" s="2" t="s">
        <v>100</v>
      </c>
      <c r="C26" s="7">
        <f t="shared" si="43"/>
        <v>0</v>
      </c>
      <c r="H26" s="7">
        <f t="shared" si="40"/>
        <v>820.6</v>
      </c>
      <c r="K26" s="1">
        <v>820.6</v>
      </c>
      <c r="R26" s="1" t="s">
        <v>61</v>
      </c>
      <c r="S26" s="1">
        <f t="shared" si="42"/>
        <v>10582.679999999998</v>
      </c>
      <c r="T26" s="1">
        <f t="shared" si="41"/>
        <v>0</v>
      </c>
    </row>
    <row r="27" spans="1:21" x14ac:dyDescent="0.2">
      <c r="A27" s="2">
        <v>45320</v>
      </c>
      <c r="B27" s="2" t="s">
        <v>100</v>
      </c>
      <c r="C27" s="7">
        <f t="shared" ref="C27" si="44">SUM(D27:G27)</f>
        <v>0</v>
      </c>
      <c r="H27" s="7">
        <f t="shared" si="40"/>
        <v>200</v>
      </c>
      <c r="N27" s="1">
        <v>200</v>
      </c>
      <c r="R27" s="1" t="s">
        <v>97</v>
      </c>
      <c r="S27" s="1">
        <f t="shared" si="42"/>
        <v>10382.679999999998</v>
      </c>
    </row>
    <row r="28" spans="1:21" x14ac:dyDescent="0.2">
      <c r="A28" s="2">
        <v>45322</v>
      </c>
      <c r="B28" s="2" t="s">
        <v>100</v>
      </c>
      <c r="C28" s="7">
        <f t="shared" ref="C28:C32" si="45">SUM(D28:G28)</f>
        <v>0.1</v>
      </c>
      <c r="G28" s="1">
        <v>0.1</v>
      </c>
      <c r="H28" s="7">
        <f t="shared" si="40"/>
        <v>0</v>
      </c>
      <c r="S28" s="1">
        <f t="shared" si="42"/>
        <v>10382.779999999999</v>
      </c>
    </row>
    <row r="29" spans="1:21" x14ac:dyDescent="0.2">
      <c r="C29" s="7"/>
      <c r="H29" s="7"/>
    </row>
    <row r="30" spans="1:21" x14ac:dyDescent="0.2">
      <c r="A30" s="3" t="s">
        <v>33</v>
      </c>
      <c r="B30" s="3"/>
      <c r="C30" s="8">
        <f t="shared" ref="C30:Q30" si="46">SUM(C21:C29)</f>
        <v>418.1</v>
      </c>
      <c r="D30" s="3">
        <f t="shared" si="46"/>
        <v>177</v>
      </c>
      <c r="E30" s="3">
        <f t="shared" si="46"/>
        <v>0</v>
      </c>
      <c r="F30" s="3">
        <f t="shared" si="46"/>
        <v>241</v>
      </c>
      <c r="G30" s="3">
        <f t="shared" si="46"/>
        <v>0.1</v>
      </c>
      <c r="H30" s="8">
        <f t="shared" si="46"/>
        <v>1617.47</v>
      </c>
      <c r="I30" s="3">
        <f t="shared" si="46"/>
        <v>0</v>
      </c>
      <c r="J30" s="3">
        <f t="shared" si="46"/>
        <v>0</v>
      </c>
      <c r="K30" s="3">
        <f t="shared" ref="K30" si="47">SUM(K21:K29)</f>
        <v>820.6</v>
      </c>
      <c r="L30" s="3">
        <f>SUM(L21:L29)</f>
        <v>0</v>
      </c>
      <c r="M30" s="3"/>
      <c r="N30" s="3">
        <f t="shared" si="46"/>
        <v>788</v>
      </c>
      <c r="O30" s="3">
        <f t="shared" si="46"/>
        <v>0</v>
      </c>
      <c r="P30" s="3">
        <f t="shared" si="46"/>
        <v>0</v>
      </c>
      <c r="Q30" s="3">
        <f t="shared" si="46"/>
        <v>8.8699999999999992</v>
      </c>
    </row>
    <row r="31" spans="1:21" x14ac:dyDescent="0.2">
      <c r="A31" s="1" t="s">
        <v>63</v>
      </c>
      <c r="C31" s="7"/>
      <c r="H31" s="7">
        <f>SUM(I31:Q31)</f>
        <v>0</v>
      </c>
    </row>
    <row r="32" spans="1:21" x14ac:dyDescent="0.2">
      <c r="A32" s="2">
        <v>45323</v>
      </c>
      <c r="B32" s="2" t="s">
        <v>100</v>
      </c>
      <c r="C32" s="7">
        <f t="shared" si="45"/>
        <v>59</v>
      </c>
      <c r="D32" s="1">
        <v>59</v>
      </c>
      <c r="H32" s="7">
        <f>SUM(I32:Q32)</f>
        <v>0</v>
      </c>
      <c r="R32" s="1" t="s">
        <v>102</v>
      </c>
      <c r="S32" s="1">
        <f>S28+C32-H32</f>
        <v>10441.779999999999</v>
      </c>
      <c r="T32" s="1">
        <f t="shared" ref="T32:T52" si="48">C32-Q32</f>
        <v>59</v>
      </c>
    </row>
    <row r="33" spans="1:20" x14ac:dyDescent="0.2">
      <c r="A33" s="2">
        <v>45324</v>
      </c>
      <c r="B33" s="2" t="s">
        <v>100</v>
      </c>
      <c r="C33" s="7">
        <f t="shared" ref="C33:C39" si="49">SUM(D33:G33)</f>
        <v>0</v>
      </c>
      <c r="H33" s="7">
        <f t="shared" ref="H33:H52" si="50">SUM(I33:Q33)</f>
        <v>130</v>
      </c>
      <c r="M33" s="1">
        <v>130</v>
      </c>
      <c r="R33" s="1" t="s">
        <v>98</v>
      </c>
      <c r="S33" s="1">
        <f t="shared" si="42"/>
        <v>10311.779999999999</v>
      </c>
      <c r="T33" s="1">
        <f t="shared" si="48"/>
        <v>0</v>
      </c>
    </row>
    <row r="34" spans="1:20" x14ac:dyDescent="0.2">
      <c r="A34" s="2">
        <v>45341</v>
      </c>
      <c r="B34" s="2" t="s">
        <v>100</v>
      </c>
      <c r="C34" s="7">
        <f t="shared" si="49"/>
        <v>0</v>
      </c>
      <c r="H34" s="7">
        <f t="shared" si="50"/>
        <v>1180</v>
      </c>
      <c r="K34" s="1">
        <v>1180</v>
      </c>
      <c r="R34" s="1" t="s">
        <v>61</v>
      </c>
      <c r="S34" s="1">
        <f t="shared" si="42"/>
        <v>9131.7799999999988</v>
      </c>
      <c r="T34" s="1">
        <f t="shared" si="48"/>
        <v>0</v>
      </c>
    </row>
    <row r="35" spans="1:20" x14ac:dyDescent="0.2">
      <c r="A35" s="2">
        <v>45343</v>
      </c>
      <c r="B35" s="2" t="s">
        <v>100</v>
      </c>
      <c r="C35" s="7">
        <f t="shared" si="49"/>
        <v>117</v>
      </c>
      <c r="D35" s="1">
        <v>117</v>
      </c>
      <c r="H35" s="7">
        <f t="shared" si="50"/>
        <v>0</v>
      </c>
      <c r="R35" s="1" t="s">
        <v>110</v>
      </c>
      <c r="S35" s="1">
        <f t="shared" si="42"/>
        <v>9248.7799999999988</v>
      </c>
      <c r="T35" s="1">
        <f t="shared" si="48"/>
        <v>117</v>
      </c>
    </row>
    <row r="36" spans="1:20" x14ac:dyDescent="0.2">
      <c r="A36" s="2">
        <v>45344</v>
      </c>
      <c r="B36" s="2" t="s">
        <v>100</v>
      </c>
      <c r="C36" s="7">
        <f t="shared" si="49"/>
        <v>758</v>
      </c>
      <c r="D36" s="1">
        <f>747-175</f>
        <v>572</v>
      </c>
      <c r="E36" s="1">
        <v>175</v>
      </c>
      <c r="F36" s="1">
        <v>11</v>
      </c>
      <c r="H36" s="7">
        <f t="shared" si="50"/>
        <v>0</v>
      </c>
      <c r="R36" s="1" t="s">
        <v>111</v>
      </c>
      <c r="S36" s="1">
        <f t="shared" si="42"/>
        <v>10006.779999999999</v>
      </c>
      <c r="T36" s="1">
        <f t="shared" si="48"/>
        <v>758</v>
      </c>
    </row>
    <row r="37" spans="1:20" x14ac:dyDescent="0.2">
      <c r="A37" s="2">
        <v>45344</v>
      </c>
      <c r="B37" s="2" t="s">
        <v>100</v>
      </c>
      <c r="C37" s="7">
        <f t="shared" si="49"/>
        <v>494</v>
      </c>
      <c r="D37" s="1">
        <v>494</v>
      </c>
      <c r="H37" s="7">
        <f t="shared" si="50"/>
        <v>0</v>
      </c>
      <c r="R37" s="1" t="s">
        <v>112</v>
      </c>
      <c r="S37" s="1">
        <f t="shared" si="42"/>
        <v>10500.779999999999</v>
      </c>
      <c r="T37" s="1">
        <f t="shared" si="48"/>
        <v>494</v>
      </c>
    </row>
    <row r="38" spans="1:20" x14ac:dyDescent="0.2">
      <c r="A38" s="2">
        <v>45344</v>
      </c>
      <c r="B38" s="2" t="s">
        <v>100</v>
      </c>
      <c r="C38" s="7">
        <f t="shared" si="49"/>
        <v>772</v>
      </c>
      <c r="D38" s="1">
        <v>417</v>
      </c>
      <c r="E38" s="1">
        <v>225</v>
      </c>
      <c r="F38" s="1">
        <v>130</v>
      </c>
      <c r="H38" s="7">
        <f t="shared" si="50"/>
        <v>0</v>
      </c>
      <c r="R38" s="1" t="s">
        <v>113</v>
      </c>
      <c r="S38" s="1">
        <f t="shared" si="42"/>
        <v>11272.779999999999</v>
      </c>
      <c r="T38" s="1">
        <f t="shared" si="48"/>
        <v>772</v>
      </c>
    </row>
    <row r="39" spans="1:20" x14ac:dyDescent="0.2">
      <c r="A39" s="2">
        <v>45347</v>
      </c>
      <c r="B39" s="2" t="s">
        <v>100</v>
      </c>
      <c r="C39" s="7">
        <f t="shared" si="49"/>
        <v>0</v>
      </c>
      <c r="H39" s="7">
        <f t="shared" si="50"/>
        <v>1384.86</v>
      </c>
      <c r="J39" s="1">
        <v>1384.86</v>
      </c>
      <c r="R39" s="1" t="s">
        <v>114</v>
      </c>
      <c r="S39" s="1">
        <f t="shared" si="42"/>
        <v>9887.9199999999983</v>
      </c>
      <c r="T39" s="1">
        <f t="shared" si="48"/>
        <v>0</v>
      </c>
    </row>
    <row r="40" spans="1:20" x14ac:dyDescent="0.2">
      <c r="A40" s="2">
        <v>45349</v>
      </c>
      <c r="B40" s="2" t="s">
        <v>100</v>
      </c>
      <c r="C40" s="7">
        <f t="shared" ref="C40:C52" si="51">SUM(D40:G40)</f>
        <v>744</v>
      </c>
      <c r="D40" s="1">
        <v>590</v>
      </c>
      <c r="F40" s="1">
        <v>154</v>
      </c>
      <c r="H40" s="7">
        <f t="shared" si="50"/>
        <v>0</v>
      </c>
      <c r="R40" s="1" t="s">
        <v>118</v>
      </c>
      <c r="S40" s="1">
        <f t="shared" si="42"/>
        <v>10631.919999999998</v>
      </c>
      <c r="T40" s="1">
        <f t="shared" si="48"/>
        <v>744</v>
      </c>
    </row>
    <row r="41" spans="1:20" x14ac:dyDescent="0.2">
      <c r="A41" s="2">
        <v>45349</v>
      </c>
      <c r="B41" s="2" t="s">
        <v>100</v>
      </c>
      <c r="C41" s="7">
        <f t="shared" si="51"/>
        <v>489</v>
      </c>
      <c r="D41" s="1">
        <v>457</v>
      </c>
      <c r="F41" s="1">
        <v>32</v>
      </c>
      <c r="H41" s="7">
        <f t="shared" si="50"/>
        <v>0</v>
      </c>
      <c r="R41" s="1" t="s">
        <v>119</v>
      </c>
      <c r="S41" s="1">
        <f t="shared" si="42"/>
        <v>11120.919999999998</v>
      </c>
      <c r="T41" s="1">
        <f t="shared" si="48"/>
        <v>489</v>
      </c>
    </row>
    <row r="42" spans="1:20" x14ac:dyDescent="0.2">
      <c r="A42" s="2">
        <v>45349</v>
      </c>
      <c r="B42" s="2" t="s">
        <v>100</v>
      </c>
      <c r="C42" s="7">
        <f t="shared" si="51"/>
        <v>816</v>
      </c>
      <c r="D42" s="1">
        <v>589</v>
      </c>
      <c r="E42" s="1">
        <v>225</v>
      </c>
      <c r="F42" s="1">
        <v>2</v>
      </c>
      <c r="H42" s="7">
        <f t="shared" si="50"/>
        <v>0</v>
      </c>
      <c r="R42" s="1" t="s">
        <v>120</v>
      </c>
      <c r="S42" s="1">
        <f t="shared" si="42"/>
        <v>11936.919999999998</v>
      </c>
      <c r="T42" s="1">
        <f t="shared" si="48"/>
        <v>816</v>
      </c>
    </row>
    <row r="43" spans="1:20" x14ac:dyDescent="0.2">
      <c r="A43" s="2">
        <v>45349</v>
      </c>
      <c r="B43" s="2" t="s">
        <v>100</v>
      </c>
      <c r="C43" s="7">
        <f t="shared" si="51"/>
        <v>918</v>
      </c>
      <c r="D43" s="1">
        <v>686</v>
      </c>
      <c r="E43" s="1">
        <v>175</v>
      </c>
      <c r="F43" s="1">
        <v>57</v>
      </c>
      <c r="H43" s="7">
        <f t="shared" si="50"/>
        <v>0</v>
      </c>
      <c r="R43" s="1" t="s">
        <v>121</v>
      </c>
      <c r="S43" s="1">
        <f t="shared" si="42"/>
        <v>12854.919999999998</v>
      </c>
      <c r="T43" s="1">
        <f t="shared" si="48"/>
        <v>918</v>
      </c>
    </row>
    <row r="44" spans="1:20" x14ac:dyDescent="0.2">
      <c r="A44" s="2">
        <v>45350</v>
      </c>
      <c r="B44" s="2" t="s">
        <v>100</v>
      </c>
      <c r="C44" s="7">
        <f t="shared" si="51"/>
        <v>739</v>
      </c>
      <c r="D44" s="1">
        <v>514</v>
      </c>
      <c r="E44" s="1">
        <v>225</v>
      </c>
      <c r="H44" s="7">
        <f t="shared" si="50"/>
        <v>0</v>
      </c>
      <c r="R44" s="1" t="s">
        <v>122</v>
      </c>
      <c r="S44" s="1">
        <f t="shared" si="42"/>
        <v>13593.919999999998</v>
      </c>
      <c r="T44" s="1">
        <f t="shared" si="48"/>
        <v>739</v>
      </c>
    </row>
    <row r="45" spans="1:20" x14ac:dyDescent="0.2">
      <c r="A45" s="2">
        <v>45350</v>
      </c>
      <c r="B45" s="2" t="s">
        <v>100</v>
      </c>
      <c r="C45" s="7">
        <f t="shared" si="51"/>
        <v>715</v>
      </c>
      <c r="D45" s="1">
        <v>475</v>
      </c>
      <c r="E45" s="1">
        <v>225</v>
      </c>
      <c r="F45" s="1">
        <v>15</v>
      </c>
      <c r="H45" s="7">
        <f t="shared" si="50"/>
        <v>0</v>
      </c>
      <c r="R45" s="1" t="s">
        <v>123</v>
      </c>
      <c r="S45" s="1">
        <f t="shared" si="42"/>
        <v>14308.919999999998</v>
      </c>
      <c r="T45" s="1">
        <f t="shared" si="48"/>
        <v>715</v>
      </c>
    </row>
    <row r="46" spans="1:20" x14ac:dyDescent="0.2">
      <c r="A46" s="2">
        <v>45350</v>
      </c>
      <c r="B46" s="2" t="s">
        <v>100</v>
      </c>
      <c r="C46" s="7">
        <f t="shared" si="51"/>
        <v>377</v>
      </c>
      <c r="D46" s="1">
        <v>377</v>
      </c>
      <c r="H46" s="7">
        <f t="shared" si="50"/>
        <v>0</v>
      </c>
      <c r="R46" s="1" t="s">
        <v>124</v>
      </c>
      <c r="S46" s="1">
        <f t="shared" si="42"/>
        <v>14685.919999999998</v>
      </c>
      <c r="T46" s="1">
        <f t="shared" si="48"/>
        <v>377</v>
      </c>
    </row>
    <row r="47" spans="1:20" x14ac:dyDescent="0.2">
      <c r="A47" s="2">
        <v>45350</v>
      </c>
      <c r="B47" s="2" t="s">
        <v>100</v>
      </c>
      <c r="C47" s="7">
        <f t="shared" si="51"/>
        <v>690</v>
      </c>
      <c r="D47" s="1">
        <v>475</v>
      </c>
      <c r="E47" s="1">
        <v>175</v>
      </c>
      <c r="F47" s="1">
        <v>40</v>
      </c>
      <c r="H47" s="7">
        <f t="shared" si="50"/>
        <v>0</v>
      </c>
      <c r="R47" s="1" t="s">
        <v>125</v>
      </c>
      <c r="S47" s="1">
        <f t="shared" si="42"/>
        <v>15375.919999999998</v>
      </c>
      <c r="T47" s="1">
        <f t="shared" si="48"/>
        <v>690</v>
      </c>
    </row>
    <row r="48" spans="1:20" x14ac:dyDescent="0.2">
      <c r="A48" s="2">
        <v>45351</v>
      </c>
      <c r="B48" s="2" t="s">
        <v>100</v>
      </c>
      <c r="C48" s="7">
        <f t="shared" si="51"/>
        <v>662</v>
      </c>
      <c r="D48" s="1">
        <v>437</v>
      </c>
      <c r="E48" s="1">
        <v>225</v>
      </c>
      <c r="H48" s="7">
        <f t="shared" si="50"/>
        <v>0</v>
      </c>
      <c r="R48" s="1" t="s">
        <v>126</v>
      </c>
      <c r="S48" s="1">
        <f t="shared" si="42"/>
        <v>16037.919999999998</v>
      </c>
      <c r="T48" s="1">
        <f t="shared" si="48"/>
        <v>662</v>
      </c>
    </row>
    <row r="49" spans="1:21" x14ac:dyDescent="0.2">
      <c r="A49" s="2">
        <v>45351</v>
      </c>
      <c r="B49" s="2" t="s">
        <v>100</v>
      </c>
      <c r="C49" s="7">
        <f t="shared" si="51"/>
        <v>495</v>
      </c>
      <c r="D49" s="1">
        <v>495</v>
      </c>
      <c r="H49" s="7">
        <f t="shared" si="50"/>
        <v>0</v>
      </c>
      <c r="R49" s="1" t="s">
        <v>127</v>
      </c>
      <c r="S49" s="1">
        <f t="shared" si="42"/>
        <v>16532.919999999998</v>
      </c>
      <c r="T49" s="1">
        <f t="shared" si="48"/>
        <v>495</v>
      </c>
    </row>
    <row r="50" spans="1:21" x14ac:dyDescent="0.2">
      <c r="A50" s="2">
        <v>45351</v>
      </c>
      <c r="B50" s="2" t="s">
        <v>100</v>
      </c>
      <c r="C50" s="7">
        <f t="shared" si="51"/>
        <v>529</v>
      </c>
      <c r="D50" s="1">
        <v>514</v>
      </c>
      <c r="F50" s="1">
        <v>15</v>
      </c>
      <c r="H50" s="7">
        <f t="shared" si="50"/>
        <v>0</v>
      </c>
      <c r="R50" s="1" t="s">
        <v>128</v>
      </c>
      <c r="S50" s="1">
        <f t="shared" si="42"/>
        <v>17061.919999999998</v>
      </c>
      <c r="T50" s="1">
        <f t="shared" si="48"/>
        <v>529</v>
      </c>
    </row>
    <row r="51" spans="1:21" x14ac:dyDescent="0.2">
      <c r="A51" s="2">
        <v>45351</v>
      </c>
      <c r="B51" s="2" t="s">
        <v>100</v>
      </c>
      <c r="C51" s="7">
        <f t="shared" si="51"/>
        <v>818</v>
      </c>
      <c r="D51" s="1">
        <f>433-20</f>
        <v>413</v>
      </c>
      <c r="E51" s="1">
        <v>400</v>
      </c>
      <c r="F51" s="1">
        <v>5</v>
      </c>
      <c r="H51" s="7">
        <f t="shared" si="50"/>
        <v>0</v>
      </c>
      <c r="R51" s="1" t="s">
        <v>129</v>
      </c>
      <c r="S51" s="1">
        <f t="shared" si="42"/>
        <v>17879.919999999998</v>
      </c>
      <c r="T51" s="1">
        <f t="shared" si="48"/>
        <v>818</v>
      </c>
    </row>
    <row r="52" spans="1:21" x14ac:dyDescent="0.2">
      <c r="A52" s="2">
        <v>45351</v>
      </c>
      <c r="B52" s="2" t="s">
        <v>100</v>
      </c>
      <c r="C52" s="7">
        <f t="shared" si="51"/>
        <v>647</v>
      </c>
      <c r="D52" s="1">
        <v>456</v>
      </c>
      <c r="E52" s="1">
        <v>175</v>
      </c>
      <c r="F52" s="1">
        <v>16</v>
      </c>
      <c r="H52" s="7">
        <f t="shared" si="50"/>
        <v>0</v>
      </c>
      <c r="R52" s="1" t="s">
        <v>130</v>
      </c>
      <c r="S52" s="1">
        <f t="shared" si="42"/>
        <v>18526.919999999998</v>
      </c>
      <c r="T52" s="1">
        <f t="shared" si="48"/>
        <v>647</v>
      </c>
    </row>
    <row r="53" spans="1:21" x14ac:dyDescent="0.2">
      <c r="A53" s="2">
        <v>45352</v>
      </c>
      <c r="B53" s="2" t="s">
        <v>100</v>
      </c>
      <c r="C53" s="7">
        <f t="shared" ref="C53" si="52">SUM(D53:G53)</f>
        <v>0.09</v>
      </c>
      <c r="G53" s="1">
        <v>0.09</v>
      </c>
      <c r="H53" s="7">
        <f t="shared" ref="H53" si="53">SUM(I53:Q53)</f>
        <v>0</v>
      </c>
      <c r="R53" s="1" t="s">
        <v>72</v>
      </c>
      <c r="S53" s="1">
        <f t="shared" si="42"/>
        <v>18527.009999999998</v>
      </c>
      <c r="T53" s="1">
        <f t="shared" ref="T53" si="54">C53-Q53</f>
        <v>0.09</v>
      </c>
      <c r="U53" s="1" t="s">
        <v>101</v>
      </c>
    </row>
    <row r="54" spans="1:21" x14ac:dyDescent="0.2">
      <c r="A54" s="2">
        <v>45347</v>
      </c>
      <c r="B54" s="2" t="s">
        <v>100</v>
      </c>
      <c r="C54" s="7">
        <f>SUM(D54:G54)</f>
        <v>0</v>
      </c>
      <c r="H54" s="7">
        <f>SUM(I54:Q54)</f>
        <v>190</v>
      </c>
      <c r="N54" s="1">
        <v>190</v>
      </c>
      <c r="R54" s="1" t="s">
        <v>115</v>
      </c>
      <c r="S54" s="1">
        <f t="shared" si="42"/>
        <v>18337.009999999998</v>
      </c>
      <c r="T54" s="1">
        <f>C54-Q54</f>
        <v>0</v>
      </c>
    </row>
    <row r="55" spans="1:21" x14ac:dyDescent="0.2">
      <c r="A55" s="2"/>
      <c r="B55" s="2"/>
      <c r="C55" s="7"/>
      <c r="H55" s="7"/>
    </row>
    <row r="56" spans="1:21" x14ac:dyDescent="0.2">
      <c r="A56" s="3" t="s">
        <v>33</v>
      </c>
      <c r="B56" s="3"/>
      <c r="C56" s="8">
        <f t="shared" ref="C56:Q56" si="55">SUM(C32:C55)</f>
        <v>10839.09</v>
      </c>
      <c r="D56" s="3">
        <f t="shared" si="55"/>
        <v>8137</v>
      </c>
      <c r="E56" s="3">
        <f t="shared" si="55"/>
        <v>2225</v>
      </c>
      <c r="F56" s="3">
        <f t="shared" si="55"/>
        <v>477</v>
      </c>
      <c r="G56" s="3">
        <f t="shared" si="55"/>
        <v>0.09</v>
      </c>
      <c r="H56" s="8">
        <f t="shared" si="55"/>
        <v>2884.8599999999997</v>
      </c>
      <c r="I56" s="3">
        <f t="shared" si="55"/>
        <v>0</v>
      </c>
      <c r="J56" s="3">
        <f t="shared" si="55"/>
        <v>1384.86</v>
      </c>
      <c r="K56" s="3">
        <f t="shared" si="55"/>
        <v>1180</v>
      </c>
      <c r="L56" s="3">
        <f t="shared" si="55"/>
        <v>0</v>
      </c>
      <c r="M56" s="3">
        <f t="shared" si="55"/>
        <v>130</v>
      </c>
      <c r="N56" s="3">
        <f t="shared" si="55"/>
        <v>190</v>
      </c>
      <c r="O56" s="3">
        <f t="shared" si="55"/>
        <v>0</v>
      </c>
      <c r="P56" s="3">
        <f t="shared" si="55"/>
        <v>0</v>
      </c>
      <c r="Q56" s="3">
        <f t="shared" si="55"/>
        <v>0</v>
      </c>
    </row>
    <row r="57" spans="1:21" x14ac:dyDescent="0.2">
      <c r="A57" s="1" t="s">
        <v>38</v>
      </c>
      <c r="C57" s="7"/>
      <c r="H57" s="7"/>
    </row>
    <row r="58" spans="1:21" x14ac:dyDescent="0.2">
      <c r="A58" s="2">
        <v>45356</v>
      </c>
      <c r="B58" s="2" t="s">
        <v>100</v>
      </c>
      <c r="C58" s="7">
        <f t="shared" ref="C58:C73" si="56">SUM(D58:G58)</f>
        <v>763</v>
      </c>
      <c r="D58" s="1">
        <v>398</v>
      </c>
      <c r="E58" s="1">
        <v>350</v>
      </c>
      <c r="F58" s="1">
        <v>15</v>
      </c>
      <c r="H58" s="7">
        <f t="shared" ref="H58:H73" si="57">SUM(I58:Q58)</f>
        <v>0</v>
      </c>
      <c r="R58" s="1" t="s">
        <v>136</v>
      </c>
      <c r="S58" s="1">
        <f>S54+C58-H58</f>
        <v>19100.009999999998</v>
      </c>
      <c r="T58" s="1">
        <f t="shared" ref="T58" si="58">C58-Q58</f>
        <v>763</v>
      </c>
    </row>
    <row r="59" spans="1:21" x14ac:dyDescent="0.2">
      <c r="A59" s="2">
        <v>45356</v>
      </c>
      <c r="B59" s="2" t="s">
        <v>100</v>
      </c>
      <c r="C59" s="7">
        <f t="shared" si="56"/>
        <v>469</v>
      </c>
      <c r="D59" s="1">
        <v>438</v>
      </c>
      <c r="F59" s="1">
        <v>31</v>
      </c>
      <c r="H59" s="7">
        <f t="shared" si="57"/>
        <v>0</v>
      </c>
      <c r="R59" s="1" t="s">
        <v>137</v>
      </c>
      <c r="S59" s="1">
        <f>S58+C59-H59</f>
        <v>19569.009999999998</v>
      </c>
      <c r="T59" s="1">
        <f t="shared" ref="T59:T71" si="59">C59-Q59</f>
        <v>469</v>
      </c>
    </row>
    <row r="60" spans="1:21" x14ac:dyDescent="0.2">
      <c r="A60" s="2">
        <v>45356</v>
      </c>
      <c r="B60" s="2" t="s">
        <v>100</v>
      </c>
      <c r="C60" s="7">
        <f t="shared" si="56"/>
        <v>439</v>
      </c>
      <c r="D60" s="1">
        <v>414</v>
      </c>
      <c r="F60" s="1">
        <v>25</v>
      </c>
      <c r="H60" s="7">
        <f t="shared" si="57"/>
        <v>0</v>
      </c>
      <c r="R60" s="1" t="s">
        <v>139</v>
      </c>
      <c r="S60" s="1">
        <f t="shared" ref="S60:S71" si="60">S59+C60-H60</f>
        <v>20008.009999999998</v>
      </c>
      <c r="T60" s="1">
        <f t="shared" si="59"/>
        <v>439</v>
      </c>
    </row>
    <row r="61" spans="1:21" x14ac:dyDescent="0.2">
      <c r="A61" s="2">
        <v>45356</v>
      </c>
      <c r="B61" s="2" t="s">
        <v>100</v>
      </c>
      <c r="C61" s="7">
        <f t="shared" si="56"/>
        <v>595</v>
      </c>
      <c r="D61" s="1">
        <v>590</v>
      </c>
      <c r="F61" s="1">
        <v>5</v>
      </c>
      <c r="H61" s="7">
        <f t="shared" si="57"/>
        <v>0</v>
      </c>
      <c r="R61" s="1" t="s">
        <v>138</v>
      </c>
      <c r="S61" s="1">
        <f t="shared" si="60"/>
        <v>20603.009999999998</v>
      </c>
      <c r="T61" s="1">
        <f t="shared" si="59"/>
        <v>595</v>
      </c>
    </row>
    <row r="62" spans="1:21" x14ac:dyDescent="0.2">
      <c r="A62" s="2">
        <v>45356</v>
      </c>
      <c r="B62" s="2" t="s">
        <v>100</v>
      </c>
      <c r="C62" s="7">
        <f t="shared" si="56"/>
        <v>667</v>
      </c>
      <c r="D62" s="1">
        <v>475</v>
      </c>
      <c r="E62" s="1">
        <v>175</v>
      </c>
      <c r="F62" s="1">
        <v>17</v>
      </c>
      <c r="H62" s="7">
        <f t="shared" si="57"/>
        <v>0</v>
      </c>
      <c r="R62" s="1" t="s">
        <v>140</v>
      </c>
      <c r="S62" s="1">
        <f t="shared" si="60"/>
        <v>21270.01</v>
      </c>
      <c r="T62" s="1">
        <f t="shared" si="59"/>
        <v>667</v>
      </c>
    </row>
    <row r="63" spans="1:21" x14ac:dyDescent="0.2">
      <c r="A63" s="2">
        <v>45357</v>
      </c>
      <c r="B63" s="2" t="s">
        <v>100</v>
      </c>
      <c r="C63" s="7">
        <f t="shared" si="56"/>
        <v>892</v>
      </c>
      <c r="D63" s="1">
        <v>512</v>
      </c>
      <c r="E63" s="1">
        <v>350</v>
      </c>
      <c r="F63" s="1">
        <v>30</v>
      </c>
      <c r="H63" s="7">
        <f t="shared" si="57"/>
        <v>0</v>
      </c>
      <c r="R63" s="1" t="s">
        <v>141</v>
      </c>
      <c r="S63" s="1">
        <f t="shared" si="60"/>
        <v>22162.01</v>
      </c>
      <c r="T63" s="1">
        <f t="shared" si="59"/>
        <v>892</v>
      </c>
    </row>
    <row r="64" spans="1:21" x14ac:dyDescent="0.2">
      <c r="A64" s="2">
        <v>45357</v>
      </c>
      <c r="B64" s="2" t="s">
        <v>100</v>
      </c>
      <c r="C64" s="7">
        <f t="shared" si="56"/>
        <v>928</v>
      </c>
      <c r="D64" s="1">
        <v>398</v>
      </c>
      <c r="E64" s="1">
        <v>450</v>
      </c>
      <c r="F64" s="1">
        <v>80</v>
      </c>
      <c r="H64" s="7">
        <f t="shared" si="57"/>
        <v>0</v>
      </c>
      <c r="R64" s="1" t="s">
        <v>142</v>
      </c>
      <c r="S64" s="1">
        <f t="shared" si="60"/>
        <v>23090.01</v>
      </c>
      <c r="T64" s="1">
        <f t="shared" si="59"/>
        <v>928</v>
      </c>
    </row>
    <row r="65" spans="1:20" x14ac:dyDescent="0.2">
      <c r="A65" s="2">
        <v>45357</v>
      </c>
      <c r="B65" s="2" t="s">
        <v>100</v>
      </c>
      <c r="C65" s="7">
        <f t="shared" si="56"/>
        <v>849</v>
      </c>
      <c r="D65" s="1">
        <v>474</v>
      </c>
      <c r="E65" s="1">
        <v>350</v>
      </c>
      <c r="F65" s="1">
        <v>25</v>
      </c>
      <c r="H65" s="7">
        <f t="shared" si="57"/>
        <v>0</v>
      </c>
      <c r="R65" s="1" t="s">
        <v>143</v>
      </c>
      <c r="S65" s="1">
        <f t="shared" si="60"/>
        <v>23939.01</v>
      </c>
      <c r="T65" s="1">
        <f t="shared" si="59"/>
        <v>849</v>
      </c>
    </row>
    <row r="66" spans="1:20" x14ac:dyDescent="0.2">
      <c r="A66" s="2">
        <v>45357</v>
      </c>
      <c r="B66" s="2" t="s">
        <v>100</v>
      </c>
      <c r="C66" s="7">
        <f t="shared" si="56"/>
        <v>860</v>
      </c>
      <c r="D66" s="1">
        <v>589</v>
      </c>
      <c r="E66" s="1">
        <v>175</v>
      </c>
      <c r="F66" s="1">
        <v>96</v>
      </c>
      <c r="H66" s="7">
        <f t="shared" si="57"/>
        <v>0</v>
      </c>
      <c r="R66" s="1" t="s">
        <v>144</v>
      </c>
      <c r="S66" s="1">
        <f t="shared" si="60"/>
        <v>24799.01</v>
      </c>
      <c r="T66" s="1">
        <f t="shared" si="59"/>
        <v>860</v>
      </c>
    </row>
    <row r="67" spans="1:20" x14ac:dyDescent="0.2">
      <c r="A67" s="2">
        <v>45357</v>
      </c>
      <c r="B67" s="2" t="s">
        <v>100</v>
      </c>
      <c r="C67" s="7">
        <f t="shared" si="56"/>
        <v>375</v>
      </c>
      <c r="D67" s="1">
        <v>375</v>
      </c>
      <c r="H67" s="7">
        <f t="shared" si="57"/>
        <v>0</v>
      </c>
      <c r="R67" s="1" t="s">
        <v>145</v>
      </c>
      <c r="S67" s="1">
        <f t="shared" si="60"/>
        <v>25174.01</v>
      </c>
      <c r="T67" s="1">
        <f t="shared" si="59"/>
        <v>375</v>
      </c>
    </row>
    <row r="68" spans="1:20" x14ac:dyDescent="0.2">
      <c r="A68" s="2">
        <v>45357</v>
      </c>
      <c r="B68" s="2" t="s">
        <v>100</v>
      </c>
      <c r="C68" s="7">
        <f t="shared" si="56"/>
        <v>521</v>
      </c>
      <c r="D68" s="1">
        <v>296</v>
      </c>
      <c r="E68" s="1">
        <v>225</v>
      </c>
      <c r="H68" s="7">
        <f t="shared" si="57"/>
        <v>0</v>
      </c>
      <c r="R68" s="1" t="s">
        <v>146</v>
      </c>
      <c r="S68" s="1">
        <f t="shared" si="60"/>
        <v>25695.01</v>
      </c>
      <c r="T68" s="1">
        <f t="shared" si="59"/>
        <v>521</v>
      </c>
    </row>
    <row r="69" spans="1:20" x14ac:dyDescent="0.2">
      <c r="A69" s="2">
        <v>45358</v>
      </c>
      <c r="B69" s="2" t="s">
        <v>100</v>
      </c>
      <c r="C69" s="7">
        <f t="shared" si="56"/>
        <v>571</v>
      </c>
      <c r="D69" s="1">
        <v>571</v>
      </c>
      <c r="H69" s="7">
        <f t="shared" si="57"/>
        <v>0</v>
      </c>
      <c r="R69" s="1" t="s">
        <v>132</v>
      </c>
      <c r="S69" s="1">
        <f t="shared" si="60"/>
        <v>26266.01</v>
      </c>
      <c r="T69" s="1">
        <f t="shared" si="59"/>
        <v>571</v>
      </c>
    </row>
    <row r="70" spans="1:20" x14ac:dyDescent="0.2">
      <c r="A70" s="2">
        <v>45358</v>
      </c>
      <c r="B70" s="2" t="s">
        <v>100</v>
      </c>
      <c r="C70" s="7">
        <f t="shared" si="56"/>
        <v>496</v>
      </c>
      <c r="D70" s="1">
        <v>476</v>
      </c>
      <c r="F70" s="1">
        <v>20</v>
      </c>
      <c r="H70" s="7">
        <f t="shared" si="57"/>
        <v>0</v>
      </c>
      <c r="R70" s="1" t="s">
        <v>133</v>
      </c>
      <c r="S70" s="1">
        <f t="shared" si="60"/>
        <v>26762.01</v>
      </c>
      <c r="T70" s="1">
        <f t="shared" si="59"/>
        <v>496</v>
      </c>
    </row>
    <row r="71" spans="1:20" x14ac:dyDescent="0.2">
      <c r="A71" s="2">
        <v>45358</v>
      </c>
      <c r="B71" s="2" t="s">
        <v>100</v>
      </c>
      <c r="C71" s="7">
        <f t="shared" si="56"/>
        <v>700</v>
      </c>
      <c r="D71" s="1">
        <v>475</v>
      </c>
      <c r="E71" s="1">
        <v>225</v>
      </c>
      <c r="H71" s="7">
        <f t="shared" si="57"/>
        <v>0</v>
      </c>
      <c r="R71" s="1" t="s">
        <v>134</v>
      </c>
      <c r="S71" s="1">
        <f t="shared" si="60"/>
        <v>27462.01</v>
      </c>
      <c r="T71" s="1">
        <f t="shared" si="59"/>
        <v>700</v>
      </c>
    </row>
    <row r="72" spans="1:20" x14ac:dyDescent="0.2">
      <c r="A72" s="2">
        <v>45358</v>
      </c>
      <c r="B72" s="2" t="s">
        <v>100</v>
      </c>
      <c r="C72" s="7">
        <f t="shared" si="56"/>
        <v>1387</v>
      </c>
      <c r="D72" s="1">
        <f>1387-225</f>
        <v>1162</v>
      </c>
      <c r="E72" s="1">
        <v>225</v>
      </c>
      <c r="H72" s="7">
        <f t="shared" si="57"/>
        <v>69.010000000000005</v>
      </c>
      <c r="Q72" s="1">
        <v>69.010000000000005</v>
      </c>
      <c r="R72" s="1" t="s">
        <v>135</v>
      </c>
      <c r="S72" s="1">
        <f t="shared" ref="S72:S79" si="61">S71+C72-H72</f>
        <v>28780</v>
      </c>
      <c r="T72" s="1">
        <f t="shared" ref="T72:T79" si="62">C72-Q72</f>
        <v>1317.99</v>
      </c>
    </row>
    <row r="73" spans="1:20" x14ac:dyDescent="0.2">
      <c r="A73" s="2">
        <v>45359</v>
      </c>
      <c r="B73" s="2" t="s">
        <v>100</v>
      </c>
      <c r="C73" s="7">
        <f t="shared" si="56"/>
        <v>0</v>
      </c>
      <c r="H73" s="7">
        <f t="shared" si="57"/>
        <v>2012</v>
      </c>
      <c r="K73" s="1">
        <v>2012</v>
      </c>
      <c r="R73" s="1" t="s">
        <v>131</v>
      </c>
      <c r="S73" s="1">
        <f t="shared" si="61"/>
        <v>26768</v>
      </c>
      <c r="T73" s="1">
        <f t="shared" si="62"/>
        <v>0</v>
      </c>
    </row>
    <row r="74" spans="1:20" x14ac:dyDescent="0.2">
      <c r="A74" s="2">
        <v>45363</v>
      </c>
      <c r="B74" s="2" t="s">
        <v>100</v>
      </c>
      <c r="C74" s="7">
        <f t="shared" ref="C74:C79" si="63">SUM(D74:G74)</f>
        <v>860</v>
      </c>
      <c r="D74" s="1">
        <v>455</v>
      </c>
      <c r="E74" s="1">
        <v>400</v>
      </c>
      <c r="F74" s="1">
        <v>5</v>
      </c>
      <c r="H74" s="7">
        <f t="shared" ref="H74:H79" si="64">SUM(I74:Q74)</f>
        <v>0</v>
      </c>
      <c r="R74" s="1" t="s">
        <v>147</v>
      </c>
      <c r="S74" s="1">
        <f t="shared" si="61"/>
        <v>27628</v>
      </c>
      <c r="T74" s="1">
        <f t="shared" si="62"/>
        <v>860</v>
      </c>
    </row>
    <row r="75" spans="1:20" x14ac:dyDescent="0.2">
      <c r="A75" s="2">
        <v>45363</v>
      </c>
      <c r="B75" s="2" t="s">
        <v>100</v>
      </c>
      <c r="C75" s="7">
        <f t="shared" si="63"/>
        <v>897</v>
      </c>
      <c r="D75" s="1">
        <v>512</v>
      </c>
      <c r="E75" s="1">
        <v>350</v>
      </c>
      <c r="F75" s="1">
        <v>35</v>
      </c>
      <c r="H75" s="7">
        <f t="shared" si="64"/>
        <v>0</v>
      </c>
      <c r="R75" s="1" t="s">
        <v>148</v>
      </c>
      <c r="S75" s="1">
        <f t="shared" si="61"/>
        <v>28525</v>
      </c>
      <c r="T75" s="1">
        <f t="shared" si="62"/>
        <v>897</v>
      </c>
    </row>
    <row r="76" spans="1:20" x14ac:dyDescent="0.2">
      <c r="A76" s="2">
        <v>45363</v>
      </c>
      <c r="B76" s="2" t="s">
        <v>100</v>
      </c>
      <c r="C76" s="7">
        <f t="shared" si="63"/>
        <v>1064</v>
      </c>
      <c r="D76" s="1">
        <v>569</v>
      </c>
      <c r="E76" s="1">
        <v>350</v>
      </c>
      <c r="F76" s="1">
        <v>145</v>
      </c>
      <c r="H76" s="7">
        <f t="shared" si="64"/>
        <v>0</v>
      </c>
      <c r="R76" s="1" t="s">
        <v>149</v>
      </c>
      <c r="S76" s="1">
        <f t="shared" si="61"/>
        <v>29589</v>
      </c>
      <c r="T76" s="1">
        <f t="shared" si="62"/>
        <v>1064</v>
      </c>
    </row>
    <row r="77" spans="1:20" x14ac:dyDescent="0.2">
      <c r="A77" s="2">
        <v>45364</v>
      </c>
      <c r="B77" s="2" t="s">
        <v>100</v>
      </c>
      <c r="C77" s="7">
        <f t="shared" si="63"/>
        <v>521</v>
      </c>
      <c r="D77" s="1">
        <v>335</v>
      </c>
      <c r="E77" s="1">
        <v>175</v>
      </c>
      <c r="F77" s="1">
        <v>11</v>
      </c>
      <c r="H77" s="7">
        <f t="shared" si="64"/>
        <v>0</v>
      </c>
      <c r="R77" s="1" t="s">
        <v>150</v>
      </c>
      <c r="S77" s="1">
        <f t="shared" si="61"/>
        <v>30110</v>
      </c>
      <c r="T77" s="1">
        <f t="shared" si="62"/>
        <v>521</v>
      </c>
    </row>
    <row r="78" spans="1:20" x14ac:dyDescent="0.2">
      <c r="A78" s="2">
        <v>45364</v>
      </c>
      <c r="B78" s="2" t="s">
        <v>100</v>
      </c>
      <c r="C78" s="7">
        <f t="shared" si="63"/>
        <v>767</v>
      </c>
      <c r="D78" s="1">
        <v>532</v>
      </c>
      <c r="E78" s="1">
        <v>175</v>
      </c>
      <c r="F78" s="1">
        <v>60</v>
      </c>
      <c r="H78" s="7">
        <f t="shared" si="64"/>
        <v>0</v>
      </c>
      <c r="R78" s="1" t="s">
        <v>151</v>
      </c>
      <c r="S78" s="1">
        <f t="shared" si="61"/>
        <v>30877</v>
      </c>
      <c r="T78" s="1">
        <f t="shared" si="62"/>
        <v>767</v>
      </c>
    </row>
    <row r="79" spans="1:20" x14ac:dyDescent="0.2">
      <c r="A79" s="2">
        <v>45369</v>
      </c>
      <c r="B79" s="2" t="s">
        <v>100</v>
      </c>
      <c r="C79" s="7">
        <f t="shared" si="63"/>
        <v>216</v>
      </c>
      <c r="D79" s="1">
        <v>216</v>
      </c>
      <c r="H79" s="7">
        <f t="shared" si="64"/>
        <v>0</v>
      </c>
      <c r="R79" s="1" t="s">
        <v>152</v>
      </c>
      <c r="S79" s="1">
        <f t="shared" si="61"/>
        <v>31093</v>
      </c>
      <c r="T79" s="1">
        <f t="shared" si="62"/>
        <v>216</v>
      </c>
    </row>
    <row r="80" spans="1:20" x14ac:dyDescent="0.2">
      <c r="A80" s="2">
        <v>45371</v>
      </c>
      <c r="B80" s="2" t="s">
        <v>100</v>
      </c>
      <c r="C80" s="7">
        <f t="shared" ref="C80:C84" si="65">SUM(D80:G80)</f>
        <v>563</v>
      </c>
      <c r="D80" s="1">
        <v>297</v>
      </c>
      <c r="E80" s="1">
        <v>225</v>
      </c>
      <c r="F80" s="1">
        <v>41</v>
      </c>
      <c r="H80" s="7">
        <f t="shared" ref="H80:H84" si="66">SUM(I80:Q80)</f>
        <v>0</v>
      </c>
      <c r="R80" s="1" t="s">
        <v>153</v>
      </c>
      <c r="S80" s="1">
        <f t="shared" ref="S80:S83" si="67">S79+C80-H80</f>
        <v>31656</v>
      </c>
      <c r="T80" s="1">
        <f t="shared" ref="T80:T83" si="68">C80-Q80</f>
        <v>563</v>
      </c>
    </row>
    <row r="81" spans="1:21" x14ac:dyDescent="0.2">
      <c r="A81" s="2">
        <v>45371</v>
      </c>
      <c r="B81" s="2" t="s">
        <v>100</v>
      </c>
      <c r="C81" s="7">
        <f t="shared" si="65"/>
        <v>532</v>
      </c>
      <c r="D81" s="1">
        <v>315</v>
      </c>
      <c r="E81" s="1">
        <v>175</v>
      </c>
      <c r="F81" s="1">
        <v>42</v>
      </c>
      <c r="H81" s="7">
        <f t="shared" si="66"/>
        <v>0</v>
      </c>
      <c r="R81" s="1" t="s">
        <v>154</v>
      </c>
      <c r="S81" s="1">
        <f t="shared" si="67"/>
        <v>32188</v>
      </c>
      <c r="T81" s="1">
        <f t="shared" si="68"/>
        <v>532</v>
      </c>
    </row>
    <row r="82" spans="1:21" x14ac:dyDescent="0.2">
      <c r="A82" s="2">
        <v>45377</v>
      </c>
      <c r="B82" s="2" t="s">
        <v>100</v>
      </c>
      <c r="C82" s="7">
        <f t="shared" si="65"/>
        <v>479</v>
      </c>
      <c r="D82" s="1">
        <v>79</v>
      </c>
      <c r="E82" s="1">
        <v>400</v>
      </c>
      <c r="H82" s="7">
        <f t="shared" si="66"/>
        <v>0</v>
      </c>
      <c r="R82" s="1" t="s">
        <v>155</v>
      </c>
      <c r="S82" s="1">
        <f t="shared" si="67"/>
        <v>32667</v>
      </c>
      <c r="T82" s="1">
        <f t="shared" si="68"/>
        <v>479</v>
      </c>
    </row>
    <row r="83" spans="1:21" x14ac:dyDescent="0.2">
      <c r="A83" s="2">
        <v>45379</v>
      </c>
      <c r="B83" s="2" t="s">
        <v>100</v>
      </c>
      <c r="C83" s="7">
        <f t="shared" si="65"/>
        <v>299</v>
      </c>
      <c r="D83" s="1">
        <v>299</v>
      </c>
      <c r="H83" s="7">
        <f t="shared" si="66"/>
        <v>0</v>
      </c>
      <c r="R83" s="1" t="s">
        <v>157</v>
      </c>
      <c r="S83" s="1">
        <f t="shared" si="67"/>
        <v>32966</v>
      </c>
      <c r="T83" s="1">
        <f t="shared" si="68"/>
        <v>299</v>
      </c>
    </row>
    <row r="84" spans="1:21" x14ac:dyDescent="0.2">
      <c r="A84" s="2">
        <v>45382</v>
      </c>
      <c r="B84" s="2" t="s">
        <v>100</v>
      </c>
      <c r="C84" s="7">
        <f t="shared" si="65"/>
        <v>0.25</v>
      </c>
      <c r="G84" s="1">
        <v>0.25</v>
      </c>
      <c r="H84" s="7">
        <f t="shared" si="66"/>
        <v>0</v>
      </c>
      <c r="R84" s="1" t="s">
        <v>72</v>
      </c>
      <c r="S84" s="1">
        <f t="shared" ref="S84" si="69">S83+C84-H84</f>
        <v>32966.25</v>
      </c>
      <c r="T84" s="1">
        <f t="shared" ref="T84" si="70">C84-Q84</f>
        <v>0.25</v>
      </c>
      <c r="U84" s="1" t="s">
        <v>101</v>
      </c>
    </row>
    <row r="85" spans="1:21" x14ac:dyDescent="0.2">
      <c r="C85" s="7"/>
      <c r="H85" s="7"/>
    </row>
    <row r="86" spans="1:21" x14ac:dyDescent="0.2">
      <c r="A86" s="3" t="s">
        <v>33</v>
      </c>
      <c r="B86" s="3"/>
      <c r="C86" s="8">
        <f t="shared" ref="C86:Q86" si="71">SUM(C58:C85)</f>
        <v>16710.25</v>
      </c>
      <c r="D86" s="3">
        <f t="shared" si="71"/>
        <v>11252</v>
      </c>
      <c r="E86" s="3">
        <f t="shared" si="71"/>
        <v>4775</v>
      </c>
      <c r="F86" s="3">
        <f t="shared" si="71"/>
        <v>683</v>
      </c>
      <c r="G86" s="3">
        <f t="shared" si="71"/>
        <v>0.25</v>
      </c>
      <c r="H86" s="8">
        <f t="shared" si="71"/>
        <v>2081.0100000000002</v>
      </c>
      <c r="I86" s="3">
        <f t="shared" si="71"/>
        <v>0</v>
      </c>
      <c r="J86" s="3">
        <f t="shared" si="71"/>
        <v>0</v>
      </c>
      <c r="K86" s="3">
        <f t="shared" si="71"/>
        <v>2012</v>
      </c>
      <c r="L86" s="3">
        <f t="shared" si="71"/>
        <v>0</v>
      </c>
      <c r="M86" s="3">
        <f t="shared" si="71"/>
        <v>0</v>
      </c>
      <c r="N86" s="3">
        <f t="shared" si="71"/>
        <v>0</v>
      </c>
      <c r="O86" s="3">
        <f t="shared" si="71"/>
        <v>0</v>
      </c>
      <c r="P86" s="3">
        <f t="shared" si="71"/>
        <v>0</v>
      </c>
      <c r="Q86" s="3">
        <f t="shared" si="71"/>
        <v>69.010000000000005</v>
      </c>
    </row>
    <row r="87" spans="1:21" x14ac:dyDescent="0.2">
      <c r="A87" s="1" t="s">
        <v>39</v>
      </c>
      <c r="C87" s="7"/>
      <c r="H87" s="7">
        <f>SUM(I87:Q87)</f>
        <v>0</v>
      </c>
    </row>
    <row r="88" spans="1:21" x14ac:dyDescent="0.2">
      <c r="A88" s="2">
        <v>45386</v>
      </c>
      <c r="B88" s="2"/>
      <c r="C88" s="7">
        <f t="shared" ref="C88:C105" si="72">SUM(D88:G88)</f>
        <v>247</v>
      </c>
      <c r="D88" s="1">
        <v>197</v>
      </c>
      <c r="F88" s="1">
        <v>50</v>
      </c>
      <c r="H88" s="7">
        <f>SUM(I88:Q88)</f>
        <v>0</v>
      </c>
      <c r="R88" s="1" t="s">
        <v>158</v>
      </c>
      <c r="S88" s="1">
        <f>S84+C88-H88</f>
        <v>33213.25</v>
      </c>
      <c r="T88" s="1">
        <f t="shared" ref="T88" si="73">C88-Q88</f>
        <v>247</v>
      </c>
    </row>
    <row r="89" spans="1:21" x14ac:dyDescent="0.2">
      <c r="A89" s="2">
        <v>45384</v>
      </c>
      <c r="B89" s="2"/>
      <c r="C89" s="7">
        <f t="shared" ref="C89:C104" si="74">SUM(D89:G89)</f>
        <v>0</v>
      </c>
      <c r="H89" s="7">
        <f t="shared" ref="H89:H104" si="75">SUM(I89:Q89)</f>
        <v>1869</v>
      </c>
      <c r="K89" s="1">
        <v>1869</v>
      </c>
      <c r="R89" s="1" t="s">
        <v>131</v>
      </c>
      <c r="S89" s="1">
        <f t="shared" ref="S89:S105" si="76">S88+C89-H89</f>
        <v>31344.25</v>
      </c>
      <c r="T89" s="1">
        <f t="shared" ref="T89:T105" si="77">C89-Q89</f>
        <v>0</v>
      </c>
    </row>
    <row r="90" spans="1:21" x14ac:dyDescent="0.2">
      <c r="A90" s="2">
        <v>45392</v>
      </c>
      <c r="B90" s="2"/>
      <c r="C90" s="7">
        <f t="shared" si="74"/>
        <v>313</v>
      </c>
      <c r="D90" s="1">
        <v>313</v>
      </c>
      <c r="H90" s="7">
        <f t="shared" si="75"/>
        <v>0</v>
      </c>
      <c r="R90" s="1" t="s">
        <v>159</v>
      </c>
      <c r="S90" s="1">
        <f t="shared" si="76"/>
        <v>31657.25</v>
      </c>
      <c r="T90" s="1">
        <f t="shared" si="77"/>
        <v>313</v>
      </c>
    </row>
    <row r="91" spans="1:21" x14ac:dyDescent="0.2">
      <c r="A91" s="2">
        <v>45386</v>
      </c>
      <c r="B91" s="2"/>
      <c r="C91" s="7">
        <f t="shared" si="74"/>
        <v>0</v>
      </c>
      <c r="H91" s="7">
        <f t="shared" si="75"/>
        <v>0</v>
      </c>
      <c r="S91" s="1">
        <f t="shared" si="76"/>
        <v>31657.25</v>
      </c>
      <c r="T91" s="1">
        <f t="shared" si="77"/>
        <v>0</v>
      </c>
    </row>
    <row r="92" spans="1:21" x14ac:dyDescent="0.2">
      <c r="A92" s="2">
        <v>45387</v>
      </c>
      <c r="B92" s="2"/>
      <c r="C92" s="7">
        <f t="shared" si="74"/>
        <v>0</v>
      </c>
      <c r="H92" s="7">
        <f t="shared" si="75"/>
        <v>0</v>
      </c>
      <c r="S92" s="1">
        <f t="shared" si="76"/>
        <v>31657.25</v>
      </c>
      <c r="T92" s="1">
        <f t="shared" si="77"/>
        <v>0</v>
      </c>
    </row>
    <row r="93" spans="1:21" x14ac:dyDescent="0.2">
      <c r="A93" s="2">
        <v>45388</v>
      </c>
      <c r="B93" s="2"/>
      <c r="C93" s="7">
        <f t="shared" si="74"/>
        <v>0</v>
      </c>
      <c r="H93" s="7">
        <f t="shared" si="75"/>
        <v>0</v>
      </c>
      <c r="S93" s="1">
        <f t="shared" si="76"/>
        <v>31657.25</v>
      </c>
      <c r="T93" s="1">
        <f t="shared" si="77"/>
        <v>0</v>
      </c>
    </row>
    <row r="94" spans="1:21" x14ac:dyDescent="0.2">
      <c r="A94" s="2">
        <v>45389</v>
      </c>
      <c r="B94" s="2"/>
      <c r="C94" s="7">
        <f t="shared" si="74"/>
        <v>0</v>
      </c>
      <c r="H94" s="7">
        <f t="shared" si="75"/>
        <v>0</v>
      </c>
      <c r="S94" s="1">
        <f t="shared" si="76"/>
        <v>31657.25</v>
      </c>
      <c r="T94" s="1">
        <f t="shared" si="77"/>
        <v>0</v>
      </c>
    </row>
    <row r="95" spans="1:21" x14ac:dyDescent="0.2">
      <c r="A95" s="2">
        <v>45390</v>
      </c>
      <c r="B95" s="2"/>
      <c r="C95" s="7">
        <f t="shared" si="74"/>
        <v>0</v>
      </c>
      <c r="H95" s="7">
        <f t="shared" si="75"/>
        <v>0</v>
      </c>
      <c r="S95" s="1">
        <f t="shared" si="76"/>
        <v>31657.25</v>
      </c>
      <c r="T95" s="1">
        <f t="shared" si="77"/>
        <v>0</v>
      </c>
    </row>
    <row r="96" spans="1:21" x14ac:dyDescent="0.2">
      <c r="A96" s="2">
        <v>45391</v>
      </c>
      <c r="B96" s="2"/>
      <c r="C96" s="7">
        <f t="shared" si="74"/>
        <v>0</v>
      </c>
      <c r="H96" s="7">
        <f t="shared" si="75"/>
        <v>0</v>
      </c>
      <c r="S96" s="1">
        <f t="shared" si="76"/>
        <v>31657.25</v>
      </c>
      <c r="T96" s="1">
        <f t="shared" si="77"/>
        <v>0</v>
      </c>
    </row>
    <row r="97" spans="1:20" x14ac:dyDescent="0.2">
      <c r="A97" s="2">
        <v>45392</v>
      </c>
      <c r="B97" s="2"/>
      <c r="C97" s="7">
        <f t="shared" si="74"/>
        <v>0</v>
      </c>
      <c r="H97" s="7">
        <f t="shared" si="75"/>
        <v>0</v>
      </c>
      <c r="S97" s="1">
        <f t="shared" si="76"/>
        <v>31657.25</v>
      </c>
      <c r="T97" s="1">
        <f t="shared" si="77"/>
        <v>0</v>
      </c>
    </row>
    <row r="98" spans="1:20" x14ac:dyDescent="0.2">
      <c r="A98" s="2">
        <v>45393</v>
      </c>
      <c r="B98" s="2"/>
      <c r="C98" s="7">
        <f t="shared" si="74"/>
        <v>0</v>
      </c>
      <c r="H98" s="7">
        <f t="shared" si="75"/>
        <v>0</v>
      </c>
      <c r="S98" s="1">
        <f t="shared" si="76"/>
        <v>31657.25</v>
      </c>
      <c r="T98" s="1">
        <f t="shared" si="77"/>
        <v>0</v>
      </c>
    </row>
    <row r="99" spans="1:20" x14ac:dyDescent="0.2">
      <c r="A99" s="2">
        <v>45394</v>
      </c>
      <c r="B99" s="2"/>
      <c r="C99" s="7">
        <f t="shared" si="74"/>
        <v>0</v>
      </c>
      <c r="H99" s="7">
        <f t="shared" si="75"/>
        <v>0</v>
      </c>
      <c r="S99" s="1">
        <f t="shared" si="76"/>
        <v>31657.25</v>
      </c>
      <c r="T99" s="1">
        <f t="shared" si="77"/>
        <v>0</v>
      </c>
    </row>
    <row r="100" spans="1:20" x14ac:dyDescent="0.2">
      <c r="A100" s="2">
        <v>45395</v>
      </c>
      <c r="B100" s="2"/>
      <c r="C100" s="7">
        <f t="shared" si="74"/>
        <v>0</v>
      </c>
      <c r="H100" s="7">
        <f t="shared" si="75"/>
        <v>0</v>
      </c>
      <c r="S100" s="1">
        <f t="shared" si="76"/>
        <v>31657.25</v>
      </c>
      <c r="T100" s="1">
        <f t="shared" si="77"/>
        <v>0</v>
      </c>
    </row>
    <row r="101" spans="1:20" x14ac:dyDescent="0.2">
      <c r="A101" s="2">
        <v>45396</v>
      </c>
      <c r="B101" s="2"/>
      <c r="C101" s="7">
        <f t="shared" si="74"/>
        <v>0</v>
      </c>
      <c r="H101" s="7">
        <f t="shared" si="75"/>
        <v>0</v>
      </c>
      <c r="S101" s="1">
        <f t="shared" si="76"/>
        <v>31657.25</v>
      </c>
      <c r="T101" s="1">
        <f t="shared" si="77"/>
        <v>0</v>
      </c>
    </row>
    <row r="102" spans="1:20" x14ac:dyDescent="0.2">
      <c r="A102" s="2">
        <v>45397</v>
      </c>
      <c r="B102" s="2"/>
      <c r="C102" s="7">
        <f t="shared" si="74"/>
        <v>0</v>
      </c>
      <c r="H102" s="7">
        <f t="shared" si="75"/>
        <v>0</v>
      </c>
      <c r="S102" s="1">
        <f t="shared" si="76"/>
        <v>31657.25</v>
      </c>
      <c r="T102" s="1">
        <f t="shared" si="77"/>
        <v>0</v>
      </c>
    </row>
    <row r="103" spans="1:20" x14ac:dyDescent="0.2">
      <c r="A103" s="2">
        <v>45398</v>
      </c>
      <c r="B103" s="2"/>
      <c r="C103" s="7">
        <f t="shared" si="74"/>
        <v>0</v>
      </c>
      <c r="H103" s="7">
        <f t="shared" si="75"/>
        <v>0</v>
      </c>
      <c r="S103" s="1">
        <f t="shared" si="76"/>
        <v>31657.25</v>
      </c>
      <c r="T103" s="1">
        <f t="shared" si="77"/>
        <v>0</v>
      </c>
    </row>
    <row r="104" spans="1:20" x14ac:dyDescent="0.2">
      <c r="A104" s="2">
        <v>45399</v>
      </c>
      <c r="B104" s="2"/>
      <c r="C104" s="7">
        <f t="shared" si="74"/>
        <v>0</v>
      </c>
      <c r="H104" s="7">
        <f t="shared" si="75"/>
        <v>0</v>
      </c>
      <c r="S104" s="1">
        <f t="shared" si="76"/>
        <v>31657.25</v>
      </c>
      <c r="T104" s="1">
        <f t="shared" si="77"/>
        <v>0</v>
      </c>
    </row>
    <row r="105" spans="1:20" x14ac:dyDescent="0.2">
      <c r="A105" s="2"/>
      <c r="B105" s="2"/>
      <c r="C105" s="7">
        <f t="shared" si="72"/>
        <v>0</v>
      </c>
      <c r="H105" s="7">
        <f>SUM(I105:Q105)</f>
        <v>0</v>
      </c>
      <c r="S105" s="1">
        <f t="shared" si="76"/>
        <v>31657.25</v>
      </c>
      <c r="T105" s="1">
        <f t="shared" si="77"/>
        <v>0</v>
      </c>
    </row>
    <row r="106" spans="1:20" x14ac:dyDescent="0.2">
      <c r="A106" s="2"/>
      <c r="B106" s="2"/>
      <c r="C106" s="7"/>
      <c r="H106" s="7"/>
    </row>
    <row r="107" spans="1:20" x14ac:dyDescent="0.2">
      <c r="A107" s="3" t="s">
        <v>33</v>
      </c>
      <c r="B107" s="3"/>
      <c r="C107" s="8">
        <f>SUM(C88:C106)</f>
        <v>560</v>
      </c>
      <c r="D107" s="3">
        <f t="shared" ref="D107" si="78">SUM(D88:D106)</f>
        <v>510</v>
      </c>
      <c r="E107" s="3">
        <f t="shared" ref="E107:F107" si="79">SUM(E88:E106)</f>
        <v>0</v>
      </c>
      <c r="F107" s="3">
        <f t="shared" si="79"/>
        <v>50</v>
      </c>
      <c r="G107" s="3">
        <f t="shared" ref="G107" si="80">SUM(G88:G106)</f>
        <v>0</v>
      </c>
      <c r="H107" s="8">
        <f t="shared" ref="H107" si="81">SUM(H88:H106)</f>
        <v>1869</v>
      </c>
      <c r="I107" s="3">
        <f t="shared" ref="I107" si="82">SUM(I88:I106)</f>
        <v>0</v>
      </c>
      <c r="J107" s="3">
        <f t="shared" ref="J107" si="83">SUM(J88:J106)</f>
        <v>0</v>
      </c>
      <c r="K107" s="3">
        <f t="shared" ref="K107:N107" si="84">SUM(K88:K106)</f>
        <v>1869</v>
      </c>
      <c r="L107" s="3">
        <f t="shared" ref="L107:M107" si="85">SUM(L88:L106)</f>
        <v>0</v>
      </c>
      <c r="M107" s="3">
        <f t="shared" si="85"/>
        <v>0</v>
      </c>
      <c r="N107" s="3">
        <f t="shared" si="84"/>
        <v>0</v>
      </c>
      <c r="O107" s="3">
        <f t="shared" ref="O107" si="86">SUM(O88:O106)</f>
        <v>0</v>
      </c>
      <c r="P107" s="3">
        <f t="shared" ref="P107" si="87">SUM(P88:P106)</f>
        <v>0</v>
      </c>
      <c r="Q107" s="3">
        <f t="shared" ref="Q107" si="88">SUM(Q88:Q106)</f>
        <v>0</v>
      </c>
    </row>
    <row r="108" spans="1:20" x14ac:dyDescent="0.2">
      <c r="A108" s="1" t="s">
        <v>40</v>
      </c>
      <c r="C108" s="7"/>
      <c r="H108" s="7"/>
    </row>
    <row r="109" spans="1:20" x14ac:dyDescent="0.2">
      <c r="A109" s="2">
        <v>45413</v>
      </c>
      <c r="B109" s="2"/>
      <c r="C109" s="7">
        <f>SUM(D109:G109)</f>
        <v>0</v>
      </c>
      <c r="H109" s="7">
        <f>SUM(I109:Q109)</f>
        <v>0</v>
      </c>
    </row>
    <row r="110" spans="1:20" x14ac:dyDescent="0.2">
      <c r="C110" s="7">
        <f t="shared" ref="C110" si="89">SUM(D110:G110)</f>
        <v>0</v>
      </c>
      <c r="H110" s="7">
        <f>SUM(I110:Q110)</f>
        <v>0</v>
      </c>
    </row>
    <row r="111" spans="1:20" x14ac:dyDescent="0.2">
      <c r="C111" s="7"/>
      <c r="H111" s="7"/>
    </row>
    <row r="112" spans="1:20" x14ac:dyDescent="0.2">
      <c r="A112" s="3" t="s">
        <v>33</v>
      </c>
      <c r="B112" s="3"/>
      <c r="C112" s="8">
        <f>SUM(C109:C111)</f>
        <v>0</v>
      </c>
      <c r="D112" s="3">
        <f t="shared" ref="D112" si="90">SUM(D109:D111)</f>
        <v>0</v>
      </c>
      <c r="E112" s="3">
        <f t="shared" ref="E112:F112" si="91">SUM(E109:E111)</f>
        <v>0</v>
      </c>
      <c r="F112" s="3">
        <f t="shared" si="91"/>
        <v>0</v>
      </c>
      <c r="G112" s="3">
        <f t="shared" ref="G112" si="92">SUM(G109:G111)</f>
        <v>0</v>
      </c>
      <c r="H112" s="8">
        <f t="shared" ref="H112" si="93">SUM(H109:H111)</f>
        <v>0</v>
      </c>
      <c r="I112" s="3">
        <f t="shared" ref="I112" si="94">SUM(I109:I111)</f>
        <v>0</v>
      </c>
      <c r="J112" s="3">
        <f t="shared" ref="J112" si="95">SUM(J109:J111)</f>
        <v>0</v>
      </c>
      <c r="K112" s="3">
        <f t="shared" ref="K112:N112" si="96">SUM(K109:K111)</f>
        <v>0</v>
      </c>
      <c r="L112" s="3">
        <f t="shared" ref="L112:M112" si="97">SUM(L109:L111)</f>
        <v>0</v>
      </c>
      <c r="M112" s="3">
        <f t="shared" si="97"/>
        <v>0</v>
      </c>
      <c r="N112" s="3">
        <f t="shared" si="96"/>
        <v>0</v>
      </c>
      <c r="O112" s="3">
        <f t="shared" ref="O112" si="98">SUM(O109:O111)</f>
        <v>0</v>
      </c>
      <c r="P112" s="3">
        <f t="shared" ref="P112" si="99">SUM(P109:P111)</f>
        <v>0</v>
      </c>
      <c r="Q112" s="3">
        <f t="shared" ref="Q112" si="100">SUM(Q109:Q111)</f>
        <v>0</v>
      </c>
    </row>
    <row r="113" spans="1:17" x14ac:dyDescent="0.2">
      <c r="A113" s="1" t="s">
        <v>41</v>
      </c>
      <c r="C113" s="7"/>
      <c r="H113" s="7">
        <f>SUM(I113:Q113)</f>
        <v>0</v>
      </c>
    </row>
    <row r="114" spans="1:17" x14ac:dyDescent="0.2">
      <c r="A114" s="2">
        <v>45444</v>
      </c>
      <c r="B114" s="2"/>
      <c r="C114" s="7">
        <f t="shared" ref="C114:C115" si="101">SUM(D114:G114)</f>
        <v>0</v>
      </c>
      <c r="H114" s="7">
        <f>SUM(I114:Q114)</f>
        <v>0</v>
      </c>
    </row>
    <row r="115" spans="1:17" x14ac:dyDescent="0.2">
      <c r="A115" s="2"/>
      <c r="B115" s="2"/>
      <c r="C115" s="7">
        <f t="shared" si="101"/>
        <v>0</v>
      </c>
      <c r="H115" s="7">
        <f>SUM(I115:Q115)</f>
        <v>0</v>
      </c>
    </row>
    <row r="116" spans="1:17" x14ac:dyDescent="0.2">
      <c r="A116" s="2"/>
      <c r="B116" s="2"/>
      <c r="C116" s="7"/>
      <c r="H116" s="7"/>
    </row>
    <row r="117" spans="1:17" x14ac:dyDescent="0.2">
      <c r="A117" s="3" t="s">
        <v>33</v>
      </c>
      <c r="B117" s="3"/>
      <c r="C117" s="8">
        <f>SUM(C114:C116)</f>
        <v>0</v>
      </c>
      <c r="D117" s="3">
        <f t="shared" ref="D117" si="102">SUM(D114:D116)</f>
        <v>0</v>
      </c>
      <c r="E117" s="3">
        <f t="shared" ref="E117:F117" si="103">SUM(E114:E116)</f>
        <v>0</v>
      </c>
      <c r="F117" s="3">
        <f t="shared" si="103"/>
        <v>0</v>
      </c>
      <c r="G117" s="3">
        <f t="shared" ref="G117" si="104">SUM(G114:G116)</f>
        <v>0</v>
      </c>
      <c r="H117" s="8">
        <f t="shared" ref="H117" si="105">SUM(H114:H116)</f>
        <v>0</v>
      </c>
      <c r="I117" s="3">
        <f t="shared" ref="I117" si="106">SUM(I114:I116)</f>
        <v>0</v>
      </c>
      <c r="J117" s="3">
        <f t="shared" ref="J117" si="107">SUM(J114:J116)</f>
        <v>0</v>
      </c>
      <c r="K117" s="3">
        <f t="shared" ref="K117:N117" si="108">SUM(K114:K116)</f>
        <v>0</v>
      </c>
      <c r="L117" s="3">
        <f t="shared" ref="L117:M117" si="109">SUM(L114:L116)</f>
        <v>0</v>
      </c>
      <c r="M117" s="3">
        <f t="shared" si="109"/>
        <v>0</v>
      </c>
      <c r="N117" s="3">
        <f t="shared" si="108"/>
        <v>0</v>
      </c>
      <c r="O117" s="3">
        <f t="shared" ref="O117" si="110">SUM(O114:O116)</f>
        <v>0</v>
      </c>
      <c r="P117" s="3">
        <f t="shared" ref="P117" si="111">SUM(P114:P116)</f>
        <v>0</v>
      </c>
      <c r="Q117" s="3">
        <f t="shared" ref="Q117" si="112">SUM(Q114:Q116)</f>
        <v>0</v>
      </c>
    </row>
    <row r="118" spans="1:17" x14ac:dyDescent="0.2">
      <c r="A118" s="1" t="s">
        <v>42</v>
      </c>
      <c r="C118" s="7"/>
      <c r="H118" s="7"/>
    </row>
    <row r="119" spans="1:17" x14ac:dyDescent="0.2">
      <c r="A119" s="2">
        <v>45474</v>
      </c>
      <c r="B119" s="2"/>
      <c r="C119" s="7">
        <f>SUM(D119:G119)</f>
        <v>0</v>
      </c>
      <c r="H119" s="7">
        <f>SUM(I119:Q119)</f>
        <v>0</v>
      </c>
    </row>
    <row r="120" spans="1:17" x14ac:dyDescent="0.2">
      <c r="C120" s="7">
        <f t="shared" ref="C120" si="113">SUM(D120:G120)</f>
        <v>0</v>
      </c>
      <c r="H120" s="7">
        <f>SUM(I120:Q120)</f>
        <v>0</v>
      </c>
    </row>
    <row r="121" spans="1:17" x14ac:dyDescent="0.2">
      <c r="C121" s="7"/>
      <c r="H121" s="7"/>
    </row>
    <row r="122" spans="1:17" x14ac:dyDescent="0.2">
      <c r="A122" s="3" t="s">
        <v>33</v>
      </c>
      <c r="B122" s="3"/>
      <c r="C122" s="8">
        <f>SUM(C119:C121)</f>
        <v>0</v>
      </c>
      <c r="D122" s="3">
        <f t="shared" ref="D122" si="114">SUM(D119:D121)</f>
        <v>0</v>
      </c>
      <c r="E122" s="3">
        <f t="shared" ref="E122:F122" si="115">SUM(E119:E121)</f>
        <v>0</v>
      </c>
      <c r="F122" s="3">
        <f t="shared" si="115"/>
        <v>0</v>
      </c>
      <c r="G122" s="3">
        <f t="shared" ref="G122" si="116">SUM(G119:G121)</f>
        <v>0</v>
      </c>
      <c r="H122" s="8">
        <f t="shared" ref="H122" si="117">SUM(H119:H121)</f>
        <v>0</v>
      </c>
      <c r="I122" s="3">
        <f t="shared" ref="I122" si="118">SUM(I119:I121)</f>
        <v>0</v>
      </c>
      <c r="J122" s="3">
        <f t="shared" ref="J122" si="119">SUM(J119:J121)</f>
        <v>0</v>
      </c>
      <c r="K122" s="3">
        <f t="shared" ref="K122:N122" si="120">SUM(K119:K121)</f>
        <v>0</v>
      </c>
      <c r="L122" s="3">
        <f t="shared" ref="L122:M122" si="121">SUM(L119:L121)</f>
        <v>0</v>
      </c>
      <c r="M122" s="3">
        <f t="shared" si="121"/>
        <v>0</v>
      </c>
      <c r="N122" s="3">
        <f t="shared" si="120"/>
        <v>0</v>
      </c>
      <c r="O122" s="3">
        <f t="shared" ref="O122" si="122">SUM(O119:O121)</f>
        <v>0</v>
      </c>
      <c r="P122" s="3">
        <f t="shared" ref="P122" si="123">SUM(P119:P121)</f>
        <v>0</v>
      </c>
      <c r="Q122" s="3">
        <f t="shared" ref="Q122" si="124">SUM(Q119:Q121)</f>
        <v>0</v>
      </c>
    </row>
    <row r="123" spans="1:17" x14ac:dyDescent="0.2">
      <c r="A123" s="1" t="s">
        <v>43</v>
      </c>
      <c r="C123" s="7"/>
      <c r="H123" s="7">
        <f>SUM(I123:Q123)</f>
        <v>0</v>
      </c>
    </row>
    <row r="124" spans="1:17" x14ac:dyDescent="0.2">
      <c r="A124" s="2">
        <v>45505</v>
      </c>
      <c r="B124" s="2"/>
      <c r="C124" s="7">
        <f t="shared" ref="C124:C125" si="125">SUM(D124:G124)</f>
        <v>0</v>
      </c>
      <c r="H124" s="7">
        <f>SUM(I124:Q124)</f>
        <v>0</v>
      </c>
    </row>
    <row r="125" spans="1:17" x14ac:dyDescent="0.2">
      <c r="A125" s="2"/>
      <c r="B125" s="2"/>
      <c r="C125" s="7">
        <f t="shared" si="125"/>
        <v>0</v>
      </c>
      <c r="H125" s="7">
        <f>SUM(I125:Q125)</f>
        <v>0</v>
      </c>
    </row>
    <row r="126" spans="1:17" x14ac:dyDescent="0.2">
      <c r="A126" s="2"/>
      <c r="B126" s="2"/>
      <c r="C126" s="7"/>
      <c r="H126" s="7"/>
    </row>
    <row r="127" spans="1:17" x14ac:dyDescent="0.2">
      <c r="A127" s="3" t="s">
        <v>33</v>
      </c>
      <c r="B127" s="3"/>
      <c r="C127" s="8">
        <f>SUM(C124:C126)</f>
        <v>0</v>
      </c>
      <c r="D127" s="3">
        <f t="shared" ref="D127" si="126">SUM(D124:D126)</f>
        <v>0</v>
      </c>
      <c r="E127" s="3">
        <f t="shared" ref="E127:F127" si="127">SUM(E124:E126)</f>
        <v>0</v>
      </c>
      <c r="F127" s="3">
        <f t="shared" si="127"/>
        <v>0</v>
      </c>
      <c r="G127" s="3">
        <f t="shared" ref="G127" si="128">SUM(G124:G126)</f>
        <v>0</v>
      </c>
      <c r="H127" s="8">
        <f t="shared" ref="H127" si="129">SUM(H124:H126)</f>
        <v>0</v>
      </c>
      <c r="I127" s="3">
        <f t="shared" ref="I127" si="130">SUM(I124:I126)</f>
        <v>0</v>
      </c>
      <c r="J127" s="3">
        <f t="shared" ref="J127" si="131">SUM(J124:J126)</f>
        <v>0</v>
      </c>
      <c r="K127" s="3">
        <f t="shared" ref="K127:N127" si="132">SUM(K124:K126)</f>
        <v>0</v>
      </c>
      <c r="L127" s="3">
        <f t="shared" ref="L127:M127" si="133">SUM(L124:L126)</f>
        <v>0</v>
      </c>
      <c r="M127" s="3">
        <f t="shared" si="133"/>
        <v>0</v>
      </c>
      <c r="N127" s="3">
        <f t="shared" si="132"/>
        <v>0</v>
      </c>
      <c r="O127" s="3">
        <f t="shared" ref="O127" si="134">SUM(O124:O126)</f>
        <v>0</v>
      </c>
      <c r="P127" s="3">
        <f t="shared" ref="P127" si="135">SUM(P124:P126)</f>
        <v>0</v>
      </c>
      <c r="Q127" s="3">
        <f t="shared" ref="Q127" si="136">SUM(Q124:Q126)</f>
        <v>0</v>
      </c>
    </row>
    <row r="128" spans="1:17" x14ac:dyDescent="0.2">
      <c r="A128" s="1" t="s">
        <v>44</v>
      </c>
      <c r="C128" s="7"/>
      <c r="H128" s="7"/>
    </row>
    <row r="129" spans="1:17" x14ac:dyDescent="0.2">
      <c r="A129" s="2">
        <v>45536</v>
      </c>
      <c r="B129" s="2"/>
      <c r="C129" s="7">
        <f>SUM(D129:G129)</f>
        <v>0</v>
      </c>
      <c r="H129" s="7">
        <f>SUM(I129:Q129)</f>
        <v>0</v>
      </c>
    </row>
    <row r="130" spans="1:17" x14ac:dyDescent="0.2">
      <c r="C130" s="7">
        <f t="shared" ref="C130" si="137">SUM(D130:G130)</f>
        <v>0</v>
      </c>
      <c r="H130" s="7">
        <f>SUM(I130:Q130)</f>
        <v>0</v>
      </c>
    </row>
    <row r="131" spans="1:17" x14ac:dyDescent="0.2">
      <c r="C131" s="7"/>
      <c r="H131" s="7"/>
    </row>
    <row r="132" spans="1:17" x14ac:dyDescent="0.2">
      <c r="A132" s="3" t="s">
        <v>33</v>
      </c>
      <c r="B132" s="3"/>
      <c r="C132" s="8">
        <f>SUM(C129:C131)</f>
        <v>0</v>
      </c>
      <c r="D132" s="3">
        <f t="shared" ref="D132" si="138">SUM(D129:D131)</f>
        <v>0</v>
      </c>
      <c r="E132" s="3">
        <f t="shared" ref="E132:F132" si="139">SUM(E129:E131)</f>
        <v>0</v>
      </c>
      <c r="F132" s="3">
        <f t="shared" si="139"/>
        <v>0</v>
      </c>
      <c r="G132" s="3">
        <f t="shared" ref="G132" si="140">SUM(G129:G131)</f>
        <v>0</v>
      </c>
      <c r="H132" s="8">
        <f t="shared" ref="H132" si="141">SUM(H129:H131)</f>
        <v>0</v>
      </c>
      <c r="I132" s="3">
        <f t="shared" ref="I132" si="142">SUM(I129:I131)</f>
        <v>0</v>
      </c>
      <c r="J132" s="3">
        <f t="shared" ref="J132" si="143">SUM(J129:J131)</f>
        <v>0</v>
      </c>
      <c r="K132" s="3">
        <f t="shared" ref="K132:N132" si="144">SUM(K129:K131)</f>
        <v>0</v>
      </c>
      <c r="L132" s="3">
        <f t="shared" ref="L132:M132" si="145">SUM(L129:L131)</f>
        <v>0</v>
      </c>
      <c r="M132" s="3">
        <f t="shared" si="145"/>
        <v>0</v>
      </c>
      <c r="N132" s="3">
        <f t="shared" si="144"/>
        <v>0</v>
      </c>
      <c r="O132" s="3">
        <f t="shared" ref="O132" si="146">SUM(O129:O131)</f>
        <v>0</v>
      </c>
      <c r="P132" s="3">
        <f t="shared" ref="P132" si="147">SUM(P129:P131)</f>
        <v>0</v>
      </c>
      <c r="Q132" s="3">
        <f t="shared" ref="Q132" si="148">SUM(Q129:Q131)</f>
        <v>0</v>
      </c>
    </row>
    <row r="133" spans="1:17" x14ac:dyDescent="0.2">
      <c r="A133" s="1" t="s">
        <v>45</v>
      </c>
      <c r="C133" s="7"/>
      <c r="H133" s="7">
        <f>SUM(I133:Q133)</f>
        <v>0</v>
      </c>
    </row>
    <row r="134" spans="1:17" x14ac:dyDescent="0.2">
      <c r="A134" s="2">
        <v>45566</v>
      </c>
      <c r="B134" s="2"/>
      <c r="C134" s="7">
        <f t="shared" ref="C134:C135" si="149">SUM(D134:G134)</f>
        <v>0</v>
      </c>
      <c r="H134" s="7">
        <f>SUM(I134:Q134)</f>
        <v>0</v>
      </c>
    </row>
    <row r="135" spans="1:17" x14ac:dyDescent="0.2">
      <c r="A135" s="2"/>
      <c r="B135" s="2"/>
      <c r="C135" s="7">
        <f t="shared" si="149"/>
        <v>0</v>
      </c>
      <c r="H135" s="7">
        <f>SUM(I135:Q135)</f>
        <v>0</v>
      </c>
    </row>
    <row r="136" spans="1:17" x14ac:dyDescent="0.2">
      <c r="A136" s="2"/>
      <c r="B136" s="2"/>
      <c r="C136" s="7"/>
      <c r="H136" s="7"/>
    </row>
    <row r="137" spans="1:17" x14ac:dyDescent="0.2">
      <c r="A137" s="3" t="s">
        <v>33</v>
      </c>
      <c r="B137" s="3"/>
      <c r="C137" s="8">
        <f>SUM(C134:C136)</f>
        <v>0</v>
      </c>
      <c r="D137" s="3">
        <f t="shared" ref="D137" si="150">SUM(D134:D136)</f>
        <v>0</v>
      </c>
      <c r="E137" s="3">
        <f t="shared" ref="E137:F137" si="151">SUM(E134:E136)</f>
        <v>0</v>
      </c>
      <c r="F137" s="3">
        <f t="shared" si="151"/>
        <v>0</v>
      </c>
      <c r="G137" s="3">
        <f t="shared" ref="G137" si="152">SUM(G134:G136)</f>
        <v>0</v>
      </c>
      <c r="H137" s="8">
        <f t="shared" ref="H137" si="153">SUM(H134:H136)</f>
        <v>0</v>
      </c>
      <c r="I137" s="3">
        <f t="shared" ref="I137" si="154">SUM(I134:I136)</f>
        <v>0</v>
      </c>
      <c r="J137" s="3">
        <f t="shared" ref="J137" si="155">SUM(J134:J136)</f>
        <v>0</v>
      </c>
      <c r="K137" s="3">
        <f t="shared" ref="K137:N137" si="156">SUM(K134:K136)</f>
        <v>0</v>
      </c>
      <c r="L137" s="3">
        <f t="shared" ref="L137:M137" si="157">SUM(L134:L136)</f>
        <v>0</v>
      </c>
      <c r="M137" s="3">
        <f t="shared" si="157"/>
        <v>0</v>
      </c>
      <c r="N137" s="3">
        <f t="shared" si="156"/>
        <v>0</v>
      </c>
      <c r="O137" s="3">
        <f t="shared" ref="O137" si="158">SUM(O134:O136)</f>
        <v>0</v>
      </c>
      <c r="P137" s="3">
        <f t="shared" ref="P137" si="159">SUM(P134:P136)</f>
        <v>0</v>
      </c>
      <c r="Q137" s="3">
        <f t="shared" ref="Q137" si="160">SUM(Q134:Q136)</f>
        <v>0</v>
      </c>
    </row>
    <row r="138" spans="1:17" x14ac:dyDescent="0.2">
      <c r="A138" s="1" t="s">
        <v>46</v>
      </c>
      <c r="C138" s="7"/>
      <c r="H138" s="7"/>
    </row>
    <row r="139" spans="1:17" x14ac:dyDescent="0.2">
      <c r="A139" s="2">
        <v>45597</v>
      </c>
      <c r="B139" s="2"/>
      <c r="C139" s="7">
        <f>SUM(D139:G139)</f>
        <v>0</v>
      </c>
      <c r="H139" s="7">
        <f>SUM(I139:Q139)</f>
        <v>0</v>
      </c>
    </row>
    <row r="140" spans="1:17" x14ac:dyDescent="0.2">
      <c r="C140" s="7">
        <f t="shared" ref="C140" si="161">SUM(D140:G140)</f>
        <v>0</v>
      </c>
      <c r="H140" s="7">
        <f>SUM(I140:Q140)</f>
        <v>0</v>
      </c>
    </row>
    <row r="141" spans="1:17" x14ac:dyDescent="0.2">
      <c r="C141" s="7"/>
      <c r="H141" s="7"/>
    </row>
    <row r="142" spans="1:17" x14ac:dyDescent="0.2">
      <c r="A142" s="3" t="s">
        <v>33</v>
      </c>
      <c r="B142" s="3"/>
      <c r="C142" s="8">
        <f>SUM(C139:C141)</f>
        <v>0</v>
      </c>
      <c r="D142" s="3">
        <f t="shared" ref="D142" si="162">SUM(D139:D141)</f>
        <v>0</v>
      </c>
      <c r="E142" s="3">
        <f t="shared" ref="E142:F142" si="163">SUM(E139:E141)</f>
        <v>0</v>
      </c>
      <c r="F142" s="3">
        <f t="shared" si="163"/>
        <v>0</v>
      </c>
      <c r="G142" s="3">
        <f t="shared" ref="G142" si="164">SUM(G139:G141)</f>
        <v>0</v>
      </c>
      <c r="H142" s="8">
        <f t="shared" ref="H142" si="165">SUM(H139:H141)</f>
        <v>0</v>
      </c>
      <c r="I142" s="3">
        <f t="shared" ref="I142" si="166">SUM(I139:I141)</f>
        <v>0</v>
      </c>
      <c r="J142" s="3">
        <f t="shared" ref="J142" si="167">SUM(J139:J141)</f>
        <v>0</v>
      </c>
      <c r="K142" s="3">
        <f t="shared" ref="K142:N142" si="168">SUM(K139:K141)</f>
        <v>0</v>
      </c>
      <c r="L142" s="3">
        <f t="shared" ref="L142:M142" si="169">SUM(L139:L141)</f>
        <v>0</v>
      </c>
      <c r="M142" s="3">
        <f t="shared" si="169"/>
        <v>0</v>
      </c>
      <c r="N142" s="3">
        <f t="shared" si="168"/>
        <v>0</v>
      </c>
      <c r="O142" s="3">
        <f t="shared" ref="O142" si="170">SUM(O139:O141)</f>
        <v>0</v>
      </c>
      <c r="P142" s="3">
        <f t="shared" ref="P142" si="171">SUM(P139:P141)</f>
        <v>0</v>
      </c>
      <c r="Q142" s="3">
        <f t="shared" ref="Q142" si="172">SUM(Q139:Q141)</f>
        <v>0</v>
      </c>
    </row>
    <row r="143" spans="1:17" x14ac:dyDescent="0.2">
      <c r="A143" s="1" t="s">
        <v>47</v>
      </c>
      <c r="C143" s="7"/>
      <c r="H143" s="7">
        <f>SUM(I143:Q143)</f>
        <v>0</v>
      </c>
    </row>
    <row r="144" spans="1:17" x14ac:dyDescent="0.2">
      <c r="A144" s="2">
        <v>45627</v>
      </c>
      <c r="B144" s="2"/>
      <c r="C144" s="7">
        <f t="shared" ref="C144:C145" si="173">SUM(D144:G144)</f>
        <v>0</v>
      </c>
      <c r="H144" s="7">
        <f>SUM(I144:Q144)</f>
        <v>0</v>
      </c>
    </row>
    <row r="145" spans="1:17" x14ac:dyDescent="0.2">
      <c r="A145" s="2"/>
      <c r="B145" s="2"/>
      <c r="C145" s="7">
        <f t="shared" si="173"/>
        <v>0</v>
      </c>
      <c r="H145" s="7">
        <f>SUM(I145:Q145)</f>
        <v>0</v>
      </c>
    </row>
    <row r="146" spans="1:17" x14ac:dyDescent="0.2">
      <c r="A146" s="2"/>
      <c r="B146" s="2"/>
      <c r="C146" s="7"/>
      <c r="H146" s="7"/>
    </row>
    <row r="147" spans="1:17" x14ac:dyDescent="0.2">
      <c r="A147" s="3" t="s">
        <v>33</v>
      </c>
      <c r="B147" s="3"/>
      <c r="C147" s="8">
        <f>SUM(C144:C146)</f>
        <v>0</v>
      </c>
      <c r="D147" s="3">
        <f t="shared" ref="D147" si="174">SUM(D144:D146)</f>
        <v>0</v>
      </c>
      <c r="E147" s="3">
        <f t="shared" ref="E147:F147" si="175">SUM(E144:E146)</f>
        <v>0</v>
      </c>
      <c r="F147" s="3">
        <f t="shared" si="175"/>
        <v>0</v>
      </c>
      <c r="G147" s="3">
        <f t="shared" ref="G147" si="176">SUM(G144:G146)</f>
        <v>0</v>
      </c>
      <c r="H147" s="8">
        <f t="shared" ref="H147" si="177">SUM(H144:H146)</f>
        <v>0</v>
      </c>
      <c r="I147" s="3">
        <f t="shared" ref="I147" si="178">SUM(I144:I146)</f>
        <v>0</v>
      </c>
      <c r="J147" s="3">
        <f t="shared" ref="J147" si="179">SUM(J144:J146)</f>
        <v>0</v>
      </c>
      <c r="K147" s="3">
        <f t="shared" ref="K147:N147" si="180">SUM(K144:K146)</f>
        <v>0</v>
      </c>
      <c r="L147" s="3">
        <f t="shared" ref="L147:M147" si="181">SUM(L144:L146)</f>
        <v>0</v>
      </c>
      <c r="M147" s="3">
        <f t="shared" si="181"/>
        <v>0</v>
      </c>
      <c r="N147" s="3">
        <f t="shared" si="180"/>
        <v>0</v>
      </c>
      <c r="O147" s="3">
        <f t="shared" ref="O147" si="182">SUM(O144:O146)</f>
        <v>0</v>
      </c>
      <c r="P147" s="3">
        <f t="shared" ref="P147" si="183">SUM(P144:P146)</f>
        <v>0</v>
      </c>
      <c r="Q147" s="3">
        <f t="shared" ref="Q147" si="184">SUM(Q144:Q146)</f>
        <v>0</v>
      </c>
    </row>
    <row r="148" spans="1:17" x14ac:dyDescent="0.2">
      <c r="C148" s="7"/>
      <c r="H148" s="7"/>
    </row>
    <row r="149" spans="1:17" x14ac:dyDescent="0.2">
      <c r="H149" s="7"/>
    </row>
    <row r="150" spans="1:17" x14ac:dyDescent="0.2">
      <c r="H150" s="7"/>
    </row>
    <row r="151" spans="1:17" x14ac:dyDescent="0.2">
      <c r="H151" s="7"/>
    </row>
  </sheetData>
  <sortState xmlns:xlrd2="http://schemas.microsoft.com/office/spreadsheetml/2017/richdata2" ref="A58:R73">
    <sortCondition ref="A58:A73"/>
  </sortState>
  <phoneticPr fontId="3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0F486A2F0C94595FD9866813BB5B9" ma:contentTypeVersion="18" ma:contentTypeDescription="Create a new document." ma:contentTypeScope="" ma:versionID="611f45a1f6c73afb1f10fb2aa514e697">
  <xsd:schema xmlns:xsd="http://www.w3.org/2001/XMLSchema" xmlns:xs="http://www.w3.org/2001/XMLSchema" xmlns:p="http://schemas.microsoft.com/office/2006/metadata/properties" xmlns:ns2="7e64026e-34dd-4bd7-8b89-fc6698852c39" xmlns:ns3="aeee73af-8f19-4368-9c21-f43350e77a6e" targetNamespace="http://schemas.microsoft.com/office/2006/metadata/properties" ma:root="true" ma:fieldsID="04c82c4482fb719248c1a09158ae5cc1" ns2:_="" ns3:_="">
    <xsd:import namespace="7e64026e-34dd-4bd7-8b89-fc6698852c39"/>
    <xsd:import namespace="aeee73af-8f19-4368-9c21-f43350e77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4026e-34dd-4bd7-8b89-fc6698852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1ad9bc2-315f-4059-a33a-c582760e7f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e73af-8f19-4368-9c21-f43350e77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b731e8-3544-4bce-bb1d-3638ae219acd}" ma:internalName="TaxCatchAll" ma:showField="CatchAllData" ma:web="aeee73af-8f19-4368-9c21-f43350e77a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64026e-34dd-4bd7-8b89-fc6698852c39">
      <Terms xmlns="http://schemas.microsoft.com/office/infopath/2007/PartnerControls"/>
    </lcf76f155ced4ddcb4097134ff3c332f>
    <TaxCatchAll xmlns="aeee73af-8f19-4368-9c21-f43350e77a6e" xsi:nil="true"/>
  </documentManagement>
</p:properties>
</file>

<file path=customXml/itemProps1.xml><?xml version="1.0" encoding="utf-8"?>
<ds:datastoreItem xmlns:ds="http://schemas.openxmlformats.org/officeDocument/2006/customXml" ds:itemID="{8288BBA2-94BE-419D-82FC-D237CAD11868}"/>
</file>

<file path=customXml/itemProps2.xml><?xml version="1.0" encoding="utf-8"?>
<ds:datastoreItem xmlns:ds="http://schemas.openxmlformats.org/officeDocument/2006/customXml" ds:itemID="{04F6A739-B978-4BBD-8B01-BB406DBEAE43}"/>
</file>

<file path=customXml/itemProps3.xml><?xml version="1.0" encoding="utf-8"?>
<ds:datastoreItem xmlns:ds="http://schemas.openxmlformats.org/officeDocument/2006/customXml" ds:itemID="{C9BE38DB-68E0-461E-8E60-538CE588B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FS 2024</vt:lpstr>
      <vt:lpstr>Trans 2024</vt:lpstr>
      <vt:lpstr>'FS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Bruce Brensdal</cp:lastModifiedBy>
  <cp:lastPrinted>2023-05-16T14:11:10Z</cp:lastPrinted>
  <dcterms:created xsi:type="dcterms:W3CDTF">2021-12-23T19:39:58Z</dcterms:created>
  <dcterms:modified xsi:type="dcterms:W3CDTF">2024-04-11T20:25:50Z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0x010100D940F486A2F0C94595FD9866813BB5B9</vt:lpwstr>
  </property>
</Properties>
</file>